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ortada" sheetId="1" r:id="rId5"/>
    <sheet state="visible" name="Resultados" sheetId="2" r:id="rId6"/>
    <sheet state="visible" name="Movimientos" sheetId="3" r:id="rId7"/>
    <sheet state="visible" name="Cuentas" sheetId="4" r:id="rId8"/>
    <sheet state="visible" name="Guia" sheetId="5" r:id="rId9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19">
      <text>
        <t xml:space="preserve">Suma de movimientos válidos del grupo Personal en el período. Positivo representa el importe de la categoría; se resta cuando corresponde en los subtotales.</t>
      </text>
    </comment>
    <comment authorId="0" ref="E19">
      <text>
        <t xml:space="preserve">Suma de movimientos válidos del grupo Personal en el período. Positivo representa el importe de la categoría; se resta cuando corresponde en los subtotales.</t>
      </text>
    </comment>
    <comment authorId="0" ref="F19">
      <text>
        <t xml:space="preserve">Suma de movimientos válidos del grupo Personal en el período. Positivo representa el importe de la categoría; se resta cuando corresponde en los subtotales.</t>
      </text>
    </comment>
    <comment authorId="0" ref="G19">
      <text>
        <t xml:space="preserve">Suma de movimientos válidos del grupo Personal en el período. Positivo representa el importe de la categoría; se resta cuando corresponde en los subtotales.</t>
      </text>
    </comment>
    <comment authorId="0" ref="H19">
      <text>
        <t xml:space="preserve">Suma de movimientos válidos del grupo Personal en el período. Positivo representa el importe de la categoría; se resta cuando corresponde en los subtotales.</t>
      </text>
    </comment>
    <comment authorId="0" ref="I19">
      <text>
        <t xml:space="preserve">Suma de movimientos válidos del grupo Personal en el período. Positivo representa el importe de la categoría; se resta cuando corresponde en los subtotales.</t>
      </text>
    </comment>
    <comment authorId="0" ref="J19">
      <text>
        <t xml:space="preserve">Suma de movimientos válidos del grupo Personal en el período. Positivo representa el importe de la categoría; se resta cuando corresponde en los subtotales.</t>
      </text>
    </comment>
    <comment authorId="0" ref="K19">
      <text>
        <t xml:space="preserve">Suma de movimientos válidos del grupo Personal en el período. Positivo representa el importe de la categoría; se resta cuando corresponde en los subtotales.</t>
      </text>
    </comment>
    <comment authorId="0" ref="L19">
      <text>
        <t xml:space="preserve">Suma de movimientos válidos del grupo Personal en el período. Positivo representa el importe de la categoría; se resta cuando corresponde en los subtotales.</t>
      </text>
    </comment>
    <comment authorId="0" ref="M19">
      <text>
        <t xml:space="preserve">Suma de movimientos válidos del grupo Personal en el período. Positivo representa el importe de la categoría; se resta cuando corresponde en los subtotales.</t>
      </text>
    </comment>
    <comment authorId="0" ref="N19">
      <text>
        <t xml:space="preserve">Suma de movimientos válidos del grupo Personal en el período. Positivo representa el importe de la categoría; se resta cuando corresponde en los subtotales.</t>
      </text>
    </comment>
    <comment authorId="0" ref="O19">
      <text>
        <t xml:space="preserve">Suma de movimientos válidos del grupo Personal en el período. Positivo representa el importe de la categoría; se resta cuando corresponde en los subtotales.</t>
      </text>
    </comment>
    <comment authorId="0" ref="P19">
      <text>
        <t xml:space="preserve">Suma de movimientos válidos del grupo Personal en el período. Positivo representa el importe de la categoría; se resta cuando corresponde en los subtotales.</t>
      </text>
    </comment>
    <comment authorId="0" ref="D20">
      <text>
        <t xml:space="preserve">Suma de movimientos válidos del grupo Arriendo en el período. Positivo representa el importe de la categoría; se resta cuando corresponde en los subtotales.</t>
      </text>
    </comment>
    <comment authorId="0" ref="E20">
      <text>
        <t xml:space="preserve">Suma de movimientos válidos del grupo Arriendo en el período. Positivo representa el importe de la categoría; se resta cuando corresponde en los subtotales.</t>
      </text>
    </comment>
    <comment authorId="0" ref="F20">
      <text>
        <t xml:space="preserve">Suma de movimientos válidos del grupo Arriendo en el período. Positivo representa el importe de la categoría; se resta cuando corresponde en los subtotales.</t>
      </text>
    </comment>
    <comment authorId="0" ref="G20">
      <text>
        <t xml:space="preserve">Suma de movimientos válidos del grupo Arriendo en el período. Positivo representa el importe de la categoría; se resta cuando corresponde en los subtotales.</t>
      </text>
    </comment>
    <comment authorId="0" ref="H20">
      <text>
        <t xml:space="preserve">Suma de movimientos válidos del grupo Arriendo en el período. Positivo representa el importe de la categoría; se resta cuando corresponde en los subtotales.</t>
      </text>
    </comment>
    <comment authorId="0" ref="I20">
      <text>
        <t xml:space="preserve">Suma de movimientos válidos del grupo Arriendo en el período. Positivo representa el importe de la categoría; se resta cuando corresponde en los subtotales.</t>
      </text>
    </comment>
    <comment authorId="0" ref="J20">
      <text>
        <t xml:space="preserve">Suma de movimientos válidos del grupo Arriendo en el período. Positivo representa el importe de la categoría; se resta cuando corresponde en los subtotales.</t>
      </text>
    </comment>
    <comment authorId="0" ref="K20">
      <text>
        <t xml:space="preserve">Suma de movimientos válidos del grupo Arriendo en el período. Positivo representa el importe de la categoría; se resta cuando corresponde en los subtotales.</t>
      </text>
    </comment>
    <comment authorId="0" ref="L20">
      <text>
        <t xml:space="preserve">Suma de movimientos válidos del grupo Arriendo en el período. Positivo representa el importe de la categoría; se resta cuando corresponde en los subtotales.</t>
      </text>
    </comment>
    <comment authorId="0" ref="M20">
      <text>
        <t xml:space="preserve">Suma de movimientos válidos del grupo Arriendo en el período. Positivo representa el importe de la categoría; se resta cuando corresponde en los subtotales.</t>
      </text>
    </comment>
    <comment authorId="0" ref="N20">
      <text>
        <t xml:space="preserve">Suma de movimientos válidos del grupo Arriendo en el período. Positivo representa el importe de la categoría; se resta cuando corresponde en los subtotales.</t>
      </text>
    </comment>
    <comment authorId="0" ref="O20">
      <text>
        <t xml:space="preserve">Suma de movimientos válidos del grupo Arriendo en el período. Positivo representa el importe de la categoría; se resta cuando corresponde en los subtotales.</t>
      </text>
    </comment>
    <comment authorId="0" ref="P20">
      <text>
        <t xml:space="preserve">Suma de movimientos válidos del grupo Arriendo en el período. Positivo representa el importe de la categoría; se resta cuando corresponde en los subtotales.</t>
      </text>
    </comment>
    <comment authorId="0" ref="D21">
      <text>
        <t xml:space="preserve">Suma de movimientos válidos del grupo Administracion en el período. Positivo representa el importe de la categoría; se resta cuando corresponde en los subtotales.</t>
      </text>
    </comment>
    <comment authorId="0" ref="E21">
      <text>
        <t xml:space="preserve">Suma de movimientos válidos del grupo Administracion en el período. Positivo representa el importe de la categoría; se resta cuando corresponde en los subtotales.</t>
      </text>
    </comment>
    <comment authorId="0" ref="F21">
      <text>
        <t xml:space="preserve">Suma de movimientos válidos del grupo Administracion en el período. Positivo representa el importe de la categoría; se resta cuando corresponde en los subtotales.</t>
      </text>
    </comment>
    <comment authorId="0" ref="G21">
      <text>
        <t xml:space="preserve">Suma de movimientos válidos del grupo Administracion en el período. Positivo representa el importe de la categoría; se resta cuando corresponde en los subtotales.</t>
      </text>
    </comment>
    <comment authorId="0" ref="H21">
      <text>
        <t xml:space="preserve">Suma de movimientos válidos del grupo Administracion en el período. Positivo representa el importe de la categoría; se resta cuando corresponde en los subtotales.</t>
      </text>
    </comment>
    <comment authorId="0" ref="I21">
      <text>
        <t xml:space="preserve">Suma de movimientos válidos del grupo Administracion en el período. Positivo representa el importe de la categoría; se resta cuando corresponde en los subtotales.</t>
      </text>
    </comment>
    <comment authorId="0" ref="J21">
      <text>
        <t xml:space="preserve">Suma de movimientos válidos del grupo Administracion en el período. Positivo representa el importe de la categoría; se resta cuando corresponde en los subtotales.</t>
      </text>
    </comment>
    <comment authorId="0" ref="K21">
      <text>
        <t xml:space="preserve">Suma de movimientos válidos del grupo Administracion en el período. Positivo representa el importe de la categoría; se resta cuando corresponde en los subtotales.</t>
      </text>
    </comment>
    <comment authorId="0" ref="L21">
      <text>
        <t xml:space="preserve">Suma de movimientos válidos del grupo Administracion en el período. Positivo representa el importe de la categoría; se resta cuando corresponde en los subtotales.</t>
      </text>
    </comment>
    <comment authorId="0" ref="M21">
      <text>
        <t xml:space="preserve">Suma de movimientos válidos del grupo Administracion en el período. Positivo representa el importe de la categoría; se resta cuando corresponde en los subtotales.</t>
      </text>
    </comment>
    <comment authorId="0" ref="N21">
      <text>
        <t xml:space="preserve">Suma de movimientos válidos del grupo Administracion en el período. Positivo representa el importe de la categoría; se resta cuando corresponde en los subtotales.</t>
      </text>
    </comment>
    <comment authorId="0" ref="O21">
      <text>
        <t xml:space="preserve">Suma de movimientos válidos del grupo Administracion en el período. Positivo representa el importe de la categoría; se resta cuando corresponde en los subtotales.</t>
      </text>
    </comment>
    <comment authorId="0" ref="P21">
      <text>
        <t xml:space="preserve">Suma de movimientos válidos del grupo Administracion en el período. Positivo representa el importe de la categoría; se resta cuando corresponde en los subtotales.</t>
      </text>
    </comment>
    <comment authorId="0" ref="D22">
      <text>
        <t xml:space="preserve">Utilidad bruta menos personal, arriendo y administración. Indicador simplificado de gestión; no equivale a caja disponible.</t>
      </text>
    </comment>
    <comment authorId="0" ref="E22">
      <text>
        <t xml:space="preserve">Utilidad bruta menos personal, arriendo y administración. Indicador simplificado de gestión; no equivale a caja disponible.</t>
      </text>
    </comment>
    <comment authorId="0" ref="F22">
      <text>
        <t xml:space="preserve">Utilidad bruta menos personal, arriendo y administración. Indicador simplificado de gestión; no equivale a caja disponible.</t>
      </text>
    </comment>
    <comment authorId="0" ref="G22">
      <text>
        <t xml:space="preserve">Utilidad bruta menos personal, arriendo y administración. Indicador simplificado de gestión; no equivale a caja disponible.</t>
      </text>
    </comment>
    <comment authorId="0" ref="H22">
      <text>
        <t xml:space="preserve">Utilidad bruta menos personal, arriendo y administración. Indicador simplificado de gestión; no equivale a caja disponible.</t>
      </text>
    </comment>
    <comment authorId="0" ref="I22">
      <text>
        <t xml:space="preserve">Utilidad bruta menos personal, arriendo y administración. Indicador simplificado de gestión; no equivale a caja disponible.</t>
      </text>
    </comment>
    <comment authorId="0" ref="J22">
      <text>
        <t xml:space="preserve">Utilidad bruta menos personal, arriendo y administración. Indicador simplificado de gestión; no equivale a caja disponible.</t>
      </text>
    </comment>
    <comment authorId="0" ref="K22">
      <text>
        <t xml:space="preserve">Utilidad bruta menos personal, arriendo y administración. Indicador simplificado de gestión; no equivale a caja disponible.</t>
      </text>
    </comment>
    <comment authorId="0" ref="L22">
      <text>
        <t xml:space="preserve">Utilidad bruta menos personal, arriendo y administración. Indicador simplificado de gestión; no equivale a caja disponible.</t>
      </text>
    </comment>
    <comment authorId="0" ref="M22">
      <text>
        <t xml:space="preserve">Utilidad bruta menos personal, arriendo y administración. Indicador simplificado de gestión; no equivale a caja disponible.</t>
      </text>
    </comment>
    <comment authorId="0" ref="N22">
      <text>
        <t xml:space="preserve">Utilidad bruta menos personal, arriendo y administración. Indicador simplificado de gestión; no equivale a caja disponible.</t>
      </text>
    </comment>
    <comment authorId="0" ref="O22">
      <text>
        <t xml:space="preserve">Utilidad bruta menos personal, arriendo y administración. Indicador simplificado de gestión; no equivale a caja disponible.</t>
      </text>
    </comment>
    <comment authorId="0" ref="P22">
      <text>
        <t xml:space="preserve">Utilidad bruta menos personal, arriendo y administración. Indicador simplificado de gestión; no equivale a caja disponible.</t>
      </text>
    </comment>
    <comment authorId="0" ref="D6">
      <text>
        <t xml:space="preserve">Año calendario que se analiza. Cambiarlo no cambia las fechas originales de los movimientos; carga datos del año elegido.</t>
      </text>
    </comment>
    <comment authorId="0" ref="D23">
      <text>
        <t xml:space="preserve">Suma de movimientos válidos del grupo Depreciacion en el período. Positivo representa el importe de la categoría; se resta cuando corresponde en los subtotales.</t>
      </text>
    </comment>
    <comment authorId="0" ref="E23">
      <text>
        <t xml:space="preserve">Suma de movimientos válidos del grupo Depreciacion en el período. Positivo representa el importe de la categoría; se resta cuando corresponde en los subtotales.</t>
      </text>
    </comment>
    <comment authorId="0" ref="F23">
      <text>
        <t xml:space="preserve">Suma de movimientos válidos del grupo Depreciacion en el período. Positivo representa el importe de la categoría; se resta cuando corresponde en los subtotales.</t>
      </text>
    </comment>
    <comment authorId="0" ref="G23">
      <text>
        <t xml:space="preserve">Suma de movimientos válidos del grupo Depreciacion en el período. Positivo representa el importe de la categoría; se resta cuando corresponde en los subtotales.</t>
      </text>
    </comment>
    <comment authorId="0" ref="H23">
      <text>
        <t xml:space="preserve">Suma de movimientos válidos del grupo Depreciacion en el período. Positivo representa el importe de la categoría; se resta cuando corresponde en los subtotales.</t>
      </text>
    </comment>
    <comment authorId="0" ref="I23">
      <text>
        <t xml:space="preserve">Suma de movimientos válidos del grupo Depreciacion en el período. Positivo representa el importe de la categoría; se resta cuando corresponde en los subtotales.</t>
      </text>
    </comment>
    <comment authorId="0" ref="J23">
      <text>
        <t xml:space="preserve">Suma de movimientos válidos del grupo Depreciacion en el período. Positivo representa el importe de la categoría; se resta cuando corresponde en los subtotales.</t>
      </text>
    </comment>
    <comment authorId="0" ref="K23">
      <text>
        <t xml:space="preserve">Suma de movimientos válidos del grupo Depreciacion en el período. Positivo representa el importe de la categoría; se resta cuando corresponde en los subtotales.</t>
      </text>
    </comment>
    <comment authorId="0" ref="L23">
      <text>
        <t xml:space="preserve">Suma de movimientos válidos del grupo Depreciacion en el período. Positivo representa el importe de la categoría; se resta cuando corresponde en los subtotales.</t>
      </text>
    </comment>
    <comment authorId="0" ref="M23">
      <text>
        <t xml:space="preserve">Suma de movimientos válidos del grupo Depreciacion en el período. Positivo representa el importe de la categoría; se resta cuando corresponde en los subtotales.</t>
      </text>
    </comment>
    <comment authorId="0" ref="N23">
      <text>
        <t xml:space="preserve">Suma de movimientos válidos del grupo Depreciacion en el período. Positivo representa el importe de la categoría; se resta cuando corresponde en los subtotales.</t>
      </text>
    </comment>
    <comment authorId="0" ref="O23">
      <text>
        <t xml:space="preserve">Suma de movimientos válidos del grupo Depreciacion en el período. Positivo representa el importe de la categoría; se resta cuando corresponde en los subtotales.</t>
      </text>
    </comment>
    <comment authorId="0" ref="P23">
      <text>
        <t xml:space="preserve">Suma de movimientos válidos del grupo Depreciacion en el período. Positivo representa el importe de la categoría; se resta cuando corresponde en los subtotales.</t>
      </text>
    </comment>
    <comment authorId="0" ref="D7">
      <text>
        <t xml:space="preserve">Último mes cerrado. Enero = 1, diciembre = 12. Los meses posteriores no se presentan como resultados reales en cero. Completa todos los datos del período antes de avanzar el cierre.</t>
      </text>
    </comment>
    <comment authorId="0" ref="D24">
      <text>
        <t xml:space="preserve">EBITDA de gestión menos depreciación contable.</t>
      </text>
    </comment>
    <comment authorId="0" ref="E24">
      <text>
        <t xml:space="preserve">EBITDA de gestión menos depreciación contable.</t>
      </text>
    </comment>
    <comment authorId="0" ref="F24">
      <text>
        <t xml:space="preserve">EBITDA de gestión menos depreciación contable.</t>
      </text>
    </comment>
    <comment authorId="0" ref="G24">
      <text>
        <t xml:space="preserve">EBITDA de gestión menos depreciación contable.</t>
      </text>
    </comment>
    <comment authorId="0" ref="H24">
      <text>
        <t xml:space="preserve">EBITDA de gestión menos depreciación contable.</t>
      </text>
    </comment>
    <comment authorId="0" ref="I24">
      <text>
        <t xml:space="preserve">EBITDA de gestión menos depreciación contable.</t>
      </text>
    </comment>
    <comment authorId="0" ref="J24">
      <text>
        <t xml:space="preserve">EBITDA de gestión menos depreciación contable.</t>
      </text>
    </comment>
    <comment authorId="0" ref="K24">
      <text>
        <t xml:space="preserve">EBITDA de gestión menos depreciación contable.</t>
      </text>
    </comment>
    <comment authorId="0" ref="L24">
      <text>
        <t xml:space="preserve">EBITDA de gestión menos depreciación contable.</t>
      </text>
    </comment>
    <comment authorId="0" ref="M24">
      <text>
        <t xml:space="preserve">EBITDA de gestión menos depreciación contable.</t>
      </text>
    </comment>
    <comment authorId="0" ref="N24">
      <text>
        <t xml:space="preserve">EBITDA de gestión menos depreciación contable.</t>
      </text>
    </comment>
    <comment authorId="0" ref="O24">
      <text>
        <t xml:space="preserve">EBITDA de gestión menos depreciación contable.</t>
      </text>
    </comment>
    <comment authorId="0" ref="P24">
      <text>
        <t xml:space="preserve">EBITDA de gestión menos depreciación contable.</t>
      </text>
    </comment>
    <comment authorId="0" ref="D25">
      <text>
        <t xml:space="preserve">Suma de movimientos válidos del grupo Otros ingresos en el período. Positivo representa el importe de la categoría; se resta cuando corresponde en los subtotales.</t>
      </text>
    </comment>
    <comment authorId="0" ref="E25">
      <text>
        <t xml:space="preserve">Suma de movimientos válidos del grupo Otros ingresos en el período. Positivo representa el importe de la categoría; se resta cuando corresponde en los subtotales.</t>
      </text>
    </comment>
    <comment authorId="0" ref="F25">
      <text>
        <t xml:space="preserve">Suma de movimientos válidos del grupo Otros ingresos en el período. Positivo representa el importe de la categoría; se resta cuando corresponde en los subtotales.</t>
      </text>
    </comment>
    <comment authorId="0" ref="G25">
      <text>
        <t xml:space="preserve">Suma de movimientos válidos del grupo Otros ingresos en el período. Positivo representa el importe de la categoría; se resta cuando corresponde en los subtotales.</t>
      </text>
    </comment>
    <comment authorId="0" ref="H25">
      <text>
        <t xml:space="preserve">Suma de movimientos válidos del grupo Otros ingresos en el período. Positivo representa el importe de la categoría; se resta cuando corresponde en los subtotales.</t>
      </text>
    </comment>
    <comment authorId="0" ref="I25">
      <text>
        <t xml:space="preserve">Suma de movimientos válidos del grupo Otros ingresos en el período. Positivo representa el importe de la categoría; se resta cuando corresponde en los subtotales.</t>
      </text>
    </comment>
    <comment authorId="0" ref="J25">
      <text>
        <t xml:space="preserve">Suma de movimientos válidos del grupo Otros ingresos en el período. Positivo representa el importe de la categoría; se resta cuando corresponde en los subtotales.</t>
      </text>
    </comment>
    <comment authorId="0" ref="K25">
      <text>
        <t xml:space="preserve">Suma de movimientos válidos del grupo Otros ingresos en el período. Positivo representa el importe de la categoría; se resta cuando corresponde en los subtotales.</t>
      </text>
    </comment>
    <comment authorId="0" ref="L25">
      <text>
        <t xml:space="preserve">Suma de movimientos válidos del grupo Otros ingresos en el período. Positivo representa el importe de la categoría; se resta cuando corresponde en los subtotales.</t>
      </text>
    </comment>
    <comment authorId="0" ref="M25">
      <text>
        <t xml:space="preserve">Suma de movimientos válidos del grupo Otros ingresos en el período. Positivo representa el importe de la categoría; se resta cuando corresponde en los subtotales.</t>
      </text>
    </comment>
    <comment authorId="0" ref="N25">
      <text>
        <t xml:space="preserve">Suma de movimientos válidos del grupo Otros ingresos en el período. Positivo representa el importe de la categoría; se resta cuando corresponde en los subtotales.</t>
      </text>
    </comment>
    <comment authorId="0" ref="O25">
      <text>
        <t xml:space="preserve">Suma de movimientos válidos del grupo Otros ingresos en el período. Positivo representa el importe de la categoría; se resta cuando corresponde en los subtotales.</t>
      </text>
    </comment>
    <comment authorId="0" ref="P25">
      <text>
        <t xml:space="preserve">Suma de movimientos válidos del grupo Otros ingresos en el período. Positivo representa el importe de la categoría; se resta cuando corresponde en los subtotales.</t>
      </text>
    </comment>
    <comment authorId="0" ref="D26">
      <text>
        <t xml:space="preserve">Suma de movimientos válidos del grupo Otros gastos en el período. Positivo representa el importe de la categoría; se resta cuando corresponde en los subtotales.</t>
      </text>
    </comment>
    <comment authorId="0" ref="E26">
      <text>
        <t xml:space="preserve">Suma de movimientos válidos del grupo Otros gastos en el período. Positivo representa el importe de la categoría; se resta cuando corresponde en los subtotales.</t>
      </text>
    </comment>
    <comment authorId="0" ref="F26">
      <text>
        <t xml:space="preserve">Suma de movimientos válidos del grupo Otros gastos en el período. Positivo representa el importe de la categoría; se resta cuando corresponde en los subtotales.</t>
      </text>
    </comment>
    <comment authorId="0" ref="G26">
      <text>
        <t xml:space="preserve">Suma de movimientos válidos del grupo Otros gastos en el período. Positivo representa el importe de la categoría; se resta cuando corresponde en los subtotales.</t>
      </text>
    </comment>
    <comment authorId="0" ref="H26">
      <text>
        <t xml:space="preserve">Suma de movimientos válidos del grupo Otros gastos en el período. Positivo representa el importe de la categoría; se resta cuando corresponde en los subtotales.</t>
      </text>
    </comment>
    <comment authorId="0" ref="I26">
      <text>
        <t xml:space="preserve">Suma de movimientos válidos del grupo Otros gastos en el período. Positivo representa el importe de la categoría; se resta cuando corresponde en los subtotales.</t>
      </text>
    </comment>
    <comment authorId="0" ref="J26">
      <text>
        <t xml:space="preserve">Suma de movimientos válidos del grupo Otros gastos en el período. Positivo representa el importe de la categoría; se resta cuando corresponde en los subtotales.</t>
      </text>
    </comment>
    <comment authorId="0" ref="K26">
      <text>
        <t xml:space="preserve">Suma de movimientos válidos del grupo Otros gastos en el período. Positivo representa el importe de la categoría; se resta cuando corresponde en los subtotales.</t>
      </text>
    </comment>
    <comment authorId="0" ref="L26">
      <text>
        <t xml:space="preserve">Suma de movimientos válidos del grupo Otros gastos en el período. Positivo representa el importe de la categoría; se resta cuando corresponde en los subtotales.</t>
      </text>
    </comment>
    <comment authorId="0" ref="M26">
      <text>
        <t xml:space="preserve">Suma de movimientos válidos del grupo Otros gastos en el período. Positivo representa el importe de la categoría; se resta cuando corresponde en los subtotales.</t>
      </text>
    </comment>
    <comment authorId="0" ref="N26">
      <text>
        <t xml:space="preserve">Suma de movimientos válidos del grupo Otros gastos en el período. Positivo representa el importe de la categoría; se resta cuando corresponde en los subtotales.</t>
      </text>
    </comment>
    <comment authorId="0" ref="O26">
      <text>
        <t xml:space="preserve">Suma de movimientos válidos del grupo Otros gastos en el período. Positivo representa el importe de la categoría; se resta cuando corresponde en los subtotales.</t>
      </text>
    </comment>
    <comment authorId="0" ref="P26">
      <text>
        <t xml:space="preserve">Suma de movimientos válidos del grupo Otros gastos en el período. Positivo representa el importe de la categoría; se resta cuando corresponde en los subtotales.</t>
      </text>
    </comment>
    <comment authorId="0" ref="D27">
      <text>
        <t xml:space="preserve">Suma de movimientos válidos del grupo Intereses en el período. Positivo representa el importe de la categoría; se resta cuando corresponde en los subtotales.</t>
      </text>
    </comment>
    <comment authorId="0" ref="E27">
      <text>
        <t xml:space="preserve">Suma de movimientos válidos del grupo Intereses en el período. Positivo representa el importe de la categoría; se resta cuando corresponde en los subtotales.</t>
      </text>
    </comment>
    <comment authorId="0" ref="F27">
      <text>
        <t xml:space="preserve">Suma de movimientos válidos del grupo Intereses en el período. Positivo representa el importe de la categoría; se resta cuando corresponde en los subtotales.</t>
      </text>
    </comment>
    <comment authorId="0" ref="G27">
      <text>
        <t xml:space="preserve">Suma de movimientos válidos del grupo Intereses en el período. Positivo representa el importe de la categoría; se resta cuando corresponde en los subtotales.</t>
      </text>
    </comment>
    <comment authorId="0" ref="H27">
      <text>
        <t xml:space="preserve">Suma de movimientos válidos del grupo Intereses en el período. Positivo representa el importe de la categoría; se resta cuando corresponde en los subtotales.</t>
      </text>
    </comment>
    <comment authorId="0" ref="I27">
      <text>
        <t xml:space="preserve">Suma de movimientos válidos del grupo Intereses en el período. Positivo representa el importe de la categoría; se resta cuando corresponde en los subtotales.</t>
      </text>
    </comment>
    <comment authorId="0" ref="J27">
      <text>
        <t xml:space="preserve">Suma de movimientos válidos del grupo Intereses en el período. Positivo representa el importe de la categoría; se resta cuando corresponde en los subtotales.</t>
      </text>
    </comment>
    <comment authorId="0" ref="K27">
      <text>
        <t xml:space="preserve">Suma de movimientos válidos del grupo Intereses en el período. Positivo representa el importe de la categoría; se resta cuando corresponde en los subtotales.</t>
      </text>
    </comment>
    <comment authorId="0" ref="L27">
      <text>
        <t xml:space="preserve">Suma de movimientos válidos del grupo Intereses en el período. Positivo representa el importe de la categoría; se resta cuando corresponde en los subtotales.</t>
      </text>
    </comment>
    <comment authorId="0" ref="M27">
      <text>
        <t xml:space="preserve">Suma de movimientos válidos del grupo Intereses en el período. Positivo representa el importe de la categoría; se resta cuando corresponde en los subtotales.</t>
      </text>
    </comment>
    <comment authorId="0" ref="N27">
      <text>
        <t xml:space="preserve">Suma de movimientos válidos del grupo Intereses en el período. Positivo representa el importe de la categoría; se resta cuando corresponde en los subtotales.</t>
      </text>
    </comment>
    <comment authorId="0" ref="O27">
      <text>
        <t xml:space="preserve">Suma de movimientos válidos del grupo Intereses en el período. Positivo representa el importe de la categoría; se resta cuando corresponde en los subtotales.</t>
      </text>
    </comment>
    <comment authorId="0" ref="P27">
      <text>
        <t xml:space="preserve">Suma de movimientos válidos del grupo Intereses en el período. Positivo representa el importe de la categoría; se resta cuando corresponde en los subtotales.</t>
      </text>
    </comment>
    <comment authorId="0" ref="D28">
      <text>
        <t xml:space="preserve">Resultado operacional + otros ingresos − otros gastos − intereses.</t>
      </text>
    </comment>
    <comment authorId="0" ref="E28">
      <text>
        <t xml:space="preserve">Resultado operacional + otros ingresos − otros gastos − intereses.</t>
      </text>
    </comment>
    <comment authorId="0" ref="F28">
      <text>
        <t xml:space="preserve">Resultado operacional + otros ingresos − otros gastos − intereses.</t>
      </text>
    </comment>
    <comment authorId="0" ref="G28">
      <text>
        <t xml:space="preserve">Resultado operacional + otros ingresos − otros gastos − intereses.</t>
      </text>
    </comment>
    <comment authorId="0" ref="H28">
      <text>
        <t xml:space="preserve">Resultado operacional + otros ingresos − otros gastos − intereses.</t>
      </text>
    </comment>
    <comment authorId="0" ref="I28">
      <text>
        <t xml:space="preserve">Resultado operacional + otros ingresos − otros gastos − intereses.</t>
      </text>
    </comment>
    <comment authorId="0" ref="J28">
      <text>
        <t xml:space="preserve">Resultado operacional + otros ingresos − otros gastos − intereses.</t>
      </text>
    </comment>
    <comment authorId="0" ref="K28">
      <text>
        <t xml:space="preserve">Resultado operacional + otros ingresos − otros gastos − intereses.</t>
      </text>
    </comment>
    <comment authorId="0" ref="L28">
      <text>
        <t xml:space="preserve">Resultado operacional + otros ingresos − otros gastos − intereses.</t>
      </text>
    </comment>
    <comment authorId="0" ref="M28">
      <text>
        <t xml:space="preserve">Resultado operacional + otros ingresos − otros gastos − intereses.</t>
      </text>
    </comment>
    <comment authorId="0" ref="N28">
      <text>
        <t xml:space="preserve">Resultado operacional + otros ingresos − otros gastos − intereses.</t>
      </text>
    </comment>
    <comment authorId="0" ref="O28">
      <text>
        <t xml:space="preserve">Resultado operacional + otros ingresos − otros gastos − intereses.</t>
      </text>
    </comment>
    <comment authorId="0" ref="P28">
      <text>
        <t xml:space="preserve">Resultado operacional + otros ingresos − otros gastos − intereses.</t>
      </text>
    </comment>
    <comment authorId="0" ref="D12">
      <text>
        <t xml:space="preserve">Suma de movimientos válidos del grupo Ventas en el período. Positivo representa el importe de la categoría; se resta cuando corresponde en los subtotales.</t>
      </text>
    </comment>
    <comment authorId="0" ref="E12">
      <text>
        <t xml:space="preserve">Suma de movimientos válidos del grupo Ventas en el período. Positivo representa el importe de la categoría; se resta cuando corresponde en los subtotales.</t>
      </text>
    </comment>
    <comment authorId="0" ref="F12">
      <text>
        <t xml:space="preserve">Suma de movimientos válidos del grupo Ventas en el período. Positivo representa el importe de la categoría; se resta cuando corresponde en los subtotales.</t>
      </text>
    </comment>
    <comment authorId="0" ref="G12">
      <text>
        <t xml:space="preserve">Suma de movimientos válidos del grupo Ventas en el período. Positivo representa el importe de la categoría; se resta cuando corresponde en los subtotales.</t>
      </text>
    </comment>
    <comment authorId="0" ref="H12">
      <text>
        <t xml:space="preserve">Suma de movimientos válidos del grupo Ventas en el período. Positivo representa el importe de la categoría; se resta cuando corresponde en los subtotales.</t>
      </text>
    </comment>
    <comment authorId="0" ref="I12">
      <text>
        <t xml:space="preserve">Suma de movimientos válidos del grupo Ventas en el período. Positivo representa el importe de la categoría; se resta cuando corresponde en los subtotales.</t>
      </text>
    </comment>
    <comment authorId="0" ref="J12">
      <text>
        <t xml:space="preserve">Suma de movimientos válidos del grupo Ventas en el período. Positivo representa el importe de la categoría; se resta cuando corresponde en los subtotales.</t>
      </text>
    </comment>
    <comment authorId="0" ref="K12">
      <text>
        <t xml:space="preserve">Suma de movimientos válidos del grupo Ventas en el período. Positivo representa el importe de la categoría; se resta cuando corresponde en los subtotales.</t>
      </text>
    </comment>
    <comment authorId="0" ref="L12">
      <text>
        <t xml:space="preserve">Suma de movimientos válidos del grupo Ventas en el período. Positivo representa el importe de la categoría; se resta cuando corresponde en los subtotales.</t>
      </text>
    </comment>
    <comment authorId="0" ref="M12">
      <text>
        <t xml:space="preserve">Suma de movimientos válidos del grupo Ventas en el período. Positivo representa el importe de la categoría; se resta cuando corresponde en los subtotales.</t>
      </text>
    </comment>
    <comment authorId="0" ref="N12">
      <text>
        <t xml:space="preserve">Suma de movimientos válidos del grupo Ventas en el período. Positivo representa el importe de la categoría; se resta cuando corresponde en los subtotales.</t>
      </text>
    </comment>
    <comment authorId="0" ref="O12">
      <text>
        <t xml:space="preserve">Suma de movimientos válidos del grupo Ventas en el período. Positivo representa el importe de la categoría; se resta cuando corresponde en los subtotales.</t>
      </text>
    </comment>
    <comment authorId="0" ref="P12">
      <text>
        <t xml:space="preserve">Suma de movimientos válidos del grupo Ventas en el período. Positivo representa el importe de la categoría; se resta cuando corresponde en los subtotales.</t>
      </text>
    </comment>
    <comment authorId="0" ref="D29">
      <text>
        <t xml:space="preserve">Suma de movimientos válidos del grupo Impuesto en el período. Positivo representa el importe de la categoría; se resta cuando corresponde en los subtotales.</t>
      </text>
    </comment>
    <comment authorId="0" ref="E29">
      <text>
        <t xml:space="preserve">Suma de movimientos válidos del grupo Impuesto en el período. Positivo representa el importe de la categoría; se resta cuando corresponde en los subtotales.</t>
      </text>
    </comment>
    <comment authorId="0" ref="F29">
      <text>
        <t xml:space="preserve">Suma de movimientos válidos del grupo Impuesto en el período. Positivo representa el importe de la categoría; se resta cuando corresponde en los subtotales.</t>
      </text>
    </comment>
    <comment authorId="0" ref="G29">
      <text>
        <t xml:space="preserve">Suma de movimientos válidos del grupo Impuesto en el período. Positivo representa el importe de la categoría; se resta cuando corresponde en los subtotales.</t>
      </text>
    </comment>
    <comment authorId="0" ref="H29">
      <text>
        <t xml:space="preserve">Suma de movimientos válidos del grupo Impuesto en el período. Positivo representa el importe de la categoría; se resta cuando corresponde en los subtotales.</t>
      </text>
    </comment>
    <comment authorId="0" ref="I29">
      <text>
        <t xml:space="preserve">Suma de movimientos válidos del grupo Impuesto en el período. Positivo representa el importe de la categoría; se resta cuando corresponde en los subtotales.</t>
      </text>
    </comment>
    <comment authorId="0" ref="J29">
      <text>
        <t xml:space="preserve">Suma de movimientos válidos del grupo Impuesto en el período. Positivo representa el importe de la categoría; se resta cuando corresponde en los subtotales.</t>
      </text>
    </comment>
    <comment authorId="0" ref="K29">
      <text>
        <t xml:space="preserve">Suma de movimientos válidos del grupo Impuesto en el período. Positivo representa el importe de la categoría; se resta cuando corresponde en los subtotales.</t>
      </text>
    </comment>
    <comment authorId="0" ref="L29">
      <text>
        <t xml:space="preserve">Suma de movimientos válidos del grupo Impuesto en el período. Positivo representa el importe de la categoría; se resta cuando corresponde en los subtotales.</t>
      </text>
    </comment>
    <comment authorId="0" ref="M29">
      <text>
        <t xml:space="preserve">Suma de movimientos válidos del grupo Impuesto en el período. Positivo representa el importe de la categoría; se resta cuando corresponde en los subtotales.</t>
      </text>
    </comment>
    <comment authorId="0" ref="N29">
      <text>
        <t xml:space="preserve">Suma de movimientos válidos del grupo Impuesto en el período. Positivo representa el importe de la categoría; se resta cuando corresponde en los subtotales.</t>
      </text>
    </comment>
    <comment authorId="0" ref="O29">
      <text>
        <t xml:space="preserve">Suma de movimientos válidos del grupo Impuesto en el período. Positivo representa el importe de la categoría; se resta cuando corresponde en los subtotales.</t>
      </text>
    </comment>
    <comment authorId="0" ref="P29">
      <text>
        <t xml:space="preserve">Suma de movimientos válidos del grupo Impuesto en el período. Positivo representa el importe de la categoría; se resta cuando corresponde en los subtotales.</t>
      </text>
    </comment>
    <comment authorId="0" ref="D13">
      <text>
        <t xml:space="preserve">Suma de movimientos válidos del grupo Devoluciones en el período. Positivo representa el importe de la categoría; se resta cuando corresponde en los subtotales.</t>
      </text>
    </comment>
    <comment authorId="0" ref="E13">
      <text>
        <t xml:space="preserve">Suma de movimientos válidos del grupo Devoluciones en el período. Positivo representa el importe de la categoría; se resta cuando corresponde en los subtotales.</t>
      </text>
    </comment>
    <comment authorId="0" ref="F13">
      <text>
        <t xml:space="preserve">Suma de movimientos válidos del grupo Devoluciones en el período. Positivo representa el importe de la categoría; se resta cuando corresponde en los subtotales.</t>
      </text>
    </comment>
    <comment authorId="0" ref="G13">
      <text>
        <t xml:space="preserve">Suma de movimientos válidos del grupo Devoluciones en el período. Positivo representa el importe de la categoría; se resta cuando corresponde en los subtotales.</t>
      </text>
    </comment>
    <comment authorId="0" ref="H13">
      <text>
        <t xml:space="preserve">Suma de movimientos válidos del grupo Devoluciones en el período. Positivo representa el importe de la categoría; se resta cuando corresponde en los subtotales.</t>
      </text>
    </comment>
    <comment authorId="0" ref="I13">
      <text>
        <t xml:space="preserve">Suma de movimientos válidos del grupo Devoluciones en el período. Positivo representa el importe de la categoría; se resta cuando corresponde en los subtotales.</t>
      </text>
    </comment>
    <comment authorId="0" ref="J13">
      <text>
        <t xml:space="preserve">Suma de movimientos válidos del grupo Devoluciones en el período. Positivo representa el importe de la categoría; se resta cuando corresponde en los subtotales.</t>
      </text>
    </comment>
    <comment authorId="0" ref="K13">
      <text>
        <t xml:space="preserve">Suma de movimientos válidos del grupo Devoluciones en el período. Positivo representa el importe de la categoría; se resta cuando corresponde en los subtotales.</t>
      </text>
    </comment>
    <comment authorId="0" ref="L13">
      <text>
        <t xml:space="preserve">Suma de movimientos válidos del grupo Devoluciones en el período. Positivo representa el importe de la categoría; se resta cuando corresponde en los subtotales.</t>
      </text>
    </comment>
    <comment authorId="0" ref="M13">
      <text>
        <t xml:space="preserve">Suma de movimientos válidos del grupo Devoluciones en el período. Positivo representa el importe de la categoría; se resta cuando corresponde en los subtotales.</t>
      </text>
    </comment>
    <comment authorId="0" ref="N13">
      <text>
        <t xml:space="preserve">Suma de movimientos válidos del grupo Devoluciones en el período. Positivo representa el importe de la categoría; se resta cuando corresponde en los subtotales.</t>
      </text>
    </comment>
    <comment authorId="0" ref="O13">
      <text>
        <t xml:space="preserve">Suma de movimientos válidos del grupo Devoluciones en el período. Positivo representa el importe de la categoría; se resta cuando corresponde en los subtotales.</t>
      </text>
    </comment>
    <comment authorId="0" ref="P13">
      <text>
        <t xml:space="preserve">Suma de movimientos válidos del grupo Devoluciones en el período. Positivo representa el importe de la categoría; se resta cuando corresponde en los subtotales.</t>
      </text>
    </comment>
    <comment authorId="0" ref="D30">
      <text>
        <t xml:space="preserve">Resultado antes de impuesto menos impuesto a la utilidad registrado. El impuesto se carga desde la contabilidad; no se estima aplicando una tasa genérica.</t>
      </text>
    </comment>
    <comment authorId="0" ref="E30">
      <text>
        <t xml:space="preserve">Resultado antes de impuesto menos impuesto a la utilidad registrado. El impuesto se carga desde la contabilidad; no se estima aplicando una tasa genérica.</t>
      </text>
    </comment>
    <comment authorId="0" ref="F30">
      <text>
        <t xml:space="preserve">Resultado antes de impuesto menos impuesto a la utilidad registrado. El impuesto se carga desde la contabilidad; no se estima aplicando una tasa genérica.</t>
      </text>
    </comment>
    <comment authorId="0" ref="G30">
      <text>
        <t xml:space="preserve">Resultado antes de impuesto menos impuesto a la utilidad registrado. El impuesto se carga desde la contabilidad; no se estima aplicando una tasa genérica.</t>
      </text>
    </comment>
    <comment authorId="0" ref="H30">
      <text>
        <t xml:space="preserve">Resultado antes de impuesto menos impuesto a la utilidad registrado. El impuesto se carga desde la contabilidad; no se estima aplicando una tasa genérica.</t>
      </text>
    </comment>
    <comment authorId="0" ref="I30">
      <text>
        <t xml:space="preserve">Resultado antes de impuesto menos impuesto a la utilidad registrado. El impuesto se carga desde la contabilidad; no se estima aplicando una tasa genérica.</t>
      </text>
    </comment>
    <comment authorId="0" ref="J30">
      <text>
        <t xml:space="preserve">Resultado antes de impuesto menos impuesto a la utilidad registrado. El impuesto se carga desde la contabilidad; no se estima aplicando una tasa genérica.</t>
      </text>
    </comment>
    <comment authorId="0" ref="K30">
      <text>
        <t xml:space="preserve">Resultado antes de impuesto menos impuesto a la utilidad registrado. El impuesto se carga desde la contabilidad; no se estima aplicando una tasa genérica.</t>
      </text>
    </comment>
    <comment authorId="0" ref="L30">
      <text>
        <t xml:space="preserve">Resultado antes de impuesto menos impuesto a la utilidad registrado. El impuesto se carga desde la contabilidad; no se estima aplicando una tasa genérica.</t>
      </text>
    </comment>
    <comment authorId="0" ref="M30">
      <text>
        <t xml:space="preserve">Resultado antes de impuesto menos impuesto a la utilidad registrado. El impuesto se carga desde la contabilidad; no se estima aplicando una tasa genérica.</t>
      </text>
    </comment>
    <comment authorId="0" ref="N30">
      <text>
        <t xml:space="preserve">Resultado antes de impuesto menos impuesto a la utilidad registrado. El impuesto se carga desde la contabilidad; no se estima aplicando una tasa genérica.</t>
      </text>
    </comment>
    <comment authorId="0" ref="O30">
      <text>
        <t xml:space="preserve">Resultado antes de impuesto menos impuesto a la utilidad registrado. El impuesto se carga desde la contabilidad; no se estima aplicando una tasa genérica.</t>
      </text>
    </comment>
    <comment authorId="0" ref="P30">
      <text>
        <t xml:space="preserve">Resultado antes de impuesto menos impuesto a la utilidad registrado. El impuesto se carga desde la contabilidad; no se estima aplicando una tasa genérica.</t>
      </text>
    </comment>
    <comment authorId="0" ref="D14">
      <text>
        <t xml:space="preserve">Ventas brutas menos devoluciones y descuentos.</t>
      </text>
    </comment>
    <comment authorId="0" ref="E14">
      <text>
        <t xml:space="preserve">Ventas brutas menos devoluciones y descuentos.</t>
      </text>
    </comment>
    <comment authorId="0" ref="F14">
      <text>
        <t xml:space="preserve">Ventas brutas menos devoluciones y descuentos.</t>
      </text>
    </comment>
    <comment authorId="0" ref="G14">
      <text>
        <t xml:space="preserve">Ventas brutas menos devoluciones y descuentos.</t>
      </text>
    </comment>
    <comment authorId="0" ref="H14">
      <text>
        <t xml:space="preserve">Ventas brutas menos devoluciones y descuentos.</t>
      </text>
    </comment>
    <comment authorId="0" ref="I14">
      <text>
        <t xml:space="preserve">Ventas brutas menos devoluciones y descuentos.</t>
      </text>
    </comment>
    <comment authorId="0" ref="J14">
      <text>
        <t xml:space="preserve">Ventas brutas menos devoluciones y descuentos.</t>
      </text>
    </comment>
    <comment authorId="0" ref="K14">
      <text>
        <t xml:space="preserve">Ventas brutas menos devoluciones y descuentos.</t>
      </text>
    </comment>
    <comment authorId="0" ref="L14">
      <text>
        <t xml:space="preserve">Ventas brutas menos devoluciones y descuentos.</t>
      </text>
    </comment>
    <comment authorId="0" ref="M14">
      <text>
        <t xml:space="preserve">Ventas brutas menos devoluciones y descuentos.</t>
      </text>
    </comment>
    <comment authorId="0" ref="N14">
      <text>
        <t xml:space="preserve">Ventas brutas menos devoluciones y descuentos.</t>
      </text>
    </comment>
    <comment authorId="0" ref="O14">
      <text>
        <t xml:space="preserve">Ventas brutas menos devoluciones y descuentos.</t>
      </text>
    </comment>
    <comment authorId="0" ref="P14">
      <text>
        <t xml:space="preserve">Ventas brutas menos devoluciones y descuentos.</t>
      </text>
    </comment>
    <comment authorId="0" ref="D31">
      <text>
        <t xml:space="preserve">Utilidad neta / ventas netas; sin ventas muestra s/base.</t>
      </text>
    </comment>
    <comment authorId="0" ref="E31">
      <text>
        <t xml:space="preserve">Utilidad neta / ventas netas; sin ventas muestra s/base.</t>
      </text>
    </comment>
    <comment authorId="0" ref="F31">
      <text>
        <t xml:space="preserve">Utilidad neta / ventas netas; sin ventas muestra s/base.</t>
      </text>
    </comment>
    <comment authorId="0" ref="G31">
      <text>
        <t xml:space="preserve">Utilidad neta / ventas netas; sin ventas muestra s/base.</t>
      </text>
    </comment>
    <comment authorId="0" ref="H31">
      <text>
        <t xml:space="preserve">Utilidad neta / ventas netas; sin ventas muestra s/base.</t>
      </text>
    </comment>
    <comment authorId="0" ref="I31">
      <text>
        <t xml:space="preserve">Utilidad neta / ventas netas; sin ventas muestra s/base.</t>
      </text>
    </comment>
    <comment authorId="0" ref="J31">
      <text>
        <t xml:space="preserve">Utilidad neta / ventas netas; sin ventas muestra s/base.</t>
      </text>
    </comment>
    <comment authorId="0" ref="K31">
      <text>
        <t xml:space="preserve">Utilidad neta / ventas netas; sin ventas muestra s/base.</t>
      </text>
    </comment>
    <comment authorId="0" ref="L31">
      <text>
        <t xml:space="preserve">Utilidad neta / ventas netas; sin ventas muestra s/base.</t>
      </text>
    </comment>
    <comment authorId="0" ref="M31">
      <text>
        <t xml:space="preserve">Utilidad neta / ventas netas; sin ventas muestra s/base.</t>
      </text>
    </comment>
    <comment authorId="0" ref="N31">
      <text>
        <t xml:space="preserve">Utilidad neta / ventas netas; sin ventas muestra s/base.</t>
      </text>
    </comment>
    <comment authorId="0" ref="O31">
      <text>
        <t xml:space="preserve">Utilidad neta / ventas netas; sin ventas muestra s/base.</t>
      </text>
    </comment>
    <comment authorId="0" ref="P31">
      <text>
        <t xml:space="preserve">Utilidad neta / ventas netas; sin ventas muestra s/base.</t>
      </text>
    </comment>
    <comment authorId="0" ref="D15">
      <text>
        <t xml:space="preserve">Suma de movimientos válidos del grupo Costo de ventas en el período. Positivo representa el importe de la categoría; se resta cuando corresponde en los subtotales.</t>
      </text>
    </comment>
    <comment authorId="0" ref="E15">
      <text>
        <t xml:space="preserve">Suma de movimientos válidos del grupo Costo de ventas en el período. Positivo representa el importe de la categoría; se resta cuando corresponde en los subtotales.</t>
      </text>
    </comment>
    <comment authorId="0" ref="F15">
      <text>
        <t xml:space="preserve">Suma de movimientos válidos del grupo Costo de ventas en el período. Positivo representa el importe de la categoría; se resta cuando corresponde en los subtotales.</t>
      </text>
    </comment>
    <comment authorId="0" ref="G15">
      <text>
        <t xml:space="preserve">Suma de movimientos válidos del grupo Costo de ventas en el período. Positivo representa el importe de la categoría; se resta cuando corresponde en los subtotales.</t>
      </text>
    </comment>
    <comment authorId="0" ref="H15">
      <text>
        <t xml:space="preserve">Suma de movimientos válidos del grupo Costo de ventas en el período. Positivo representa el importe de la categoría; se resta cuando corresponde en los subtotales.</t>
      </text>
    </comment>
    <comment authorId="0" ref="I15">
      <text>
        <t xml:space="preserve">Suma de movimientos válidos del grupo Costo de ventas en el período. Positivo representa el importe de la categoría; se resta cuando corresponde en los subtotales.</t>
      </text>
    </comment>
    <comment authorId="0" ref="J15">
      <text>
        <t xml:space="preserve">Suma de movimientos válidos del grupo Costo de ventas en el período. Positivo representa el importe de la categoría; se resta cuando corresponde en los subtotales.</t>
      </text>
    </comment>
    <comment authorId="0" ref="K15">
      <text>
        <t xml:space="preserve">Suma de movimientos válidos del grupo Costo de ventas en el período. Positivo representa el importe de la categoría; se resta cuando corresponde en los subtotales.</t>
      </text>
    </comment>
    <comment authorId="0" ref="L15">
      <text>
        <t xml:space="preserve">Suma de movimientos válidos del grupo Costo de ventas en el período. Positivo representa el importe de la categoría; se resta cuando corresponde en los subtotales.</t>
      </text>
    </comment>
    <comment authorId="0" ref="M15">
      <text>
        <t xml:space="preserve">Suma de movimientos válidos del grupo Costo de ventas en el período. Positivo representa el importe de la categoría; se resta cuando corresponde en los subtotales.</t>
      </text>
    </comment>
    <comment authorId="0" ref="N15">
      <text>
        <t xml:space="preserve">Suma de movimientos válidos del grupo Costo de ventas en el período. Positivo representa el importe de la categoría; se resta cuando corresponde en los subtotales.</t>
      </text>
    </comment>
    <comment authorId="0" ref="O15">
      <text>
        <t xml:space="preserve">Suma de movimientos válidos del grupo Costo de ventas en el período. Positivo representa el importe de la categoría; se resta cuando corresponde en los subtotales.</t>
      </text>
    </comment>
    <comment authorId="0" ref="P15">
      <text>
        <t xml:space="preserve">Suma de movimientos válidos del grupo Costo de ventas en el período. Positivo representa el importe de la categoría; se resta cuando corresponde en los subtotales.</t>
      </text>
    </comment>
    <comment authorId="0" ref="D16">
      <text>
        <t xml:space="preserve">Ventas netas menos costo de ventas.</t>
      </text>
    </comment>
    <comment authorId="0" ref="E16">
      <text>
        <t xml:space="preserve">Ventas netas menos costo de ventas.</t>
      </text>
    </comment>
    <comment authorId="0" ref="F16">
      <text>
        <t xml:space="preserve">Ventas netas menos costo de ventas.</t>
      </text>
    </comment>
    <comment authorId="0" ref="G16">
      <text>
        <t xml:space="preserve">Ventas netas menos costo de ventas.</t>
      </text>
    </comment>
    <comment authorId="0" ref="H16">
      <text>
        <t xml:space="preserve">Ventas netas menos costo de ventas.</t>
      </text>
    </comment>
    <comment authorId="0" ref="I16">
      <text>
        <t xml:space="preserve">Ventas netas menos costo de ventas.</t>
      </text>
    </comment>
    <comment authorId="0" ref="J16">
      <text>
        <t xml:space="preserve">Ventas netas menos costo de ventas.</t>
      </text>
    </comment>
    <comment authorId="0" ref="K16">
      <text>
        <t xml:space="preserve">Ventas netas menos costo de ventas.</t>
      </text>
    </comment>
    <comment authorId="0" ref="L16">
      <text>
        <t xml:space="preserve">Ventas netas menos costo de ventas.</t>
      </text>
    </comment>
    <comment authorId="0" ref="M16">
      <text>
        <t xml:space="preserve">Ventas netas menos costo de ventas.</t>
      </text>
    </comment>
    <comment authorId="0" ref="N16">
      <text>
        <t xml:space="preserve">Ventas netas menos costo de ventas.</t>
      </text>
    </comment>
    <comment authorId="0" ref="O16">
      <text>
        <t xml:space="preserve">Ventas netas menos costo de ventas.</t>
      </text>
    </comment>
    <comment authorId="0" ref="P16">
      <text>
        <t xml:space="preserve">Ventas netas menos costo de ventas.</t>
      </text>
    </comment>
    <comment authorId="0" ref="D17">
      <text>
        <t xml:space="preserve">Utilidad bruta / ventas netas. El acumulado se calcula con totales; no suma porcentajes mensuales.</t>
      </text>
    </comment>
    <comment authorId="0" ref="E17">
      <text>
        <t xml:space="preserve">Utilidad bruta / ventas netas. El acumulado se calcula con totales; no suma porcentajes mensuales.</t>
      </text>
    </comment>
    <comment authorId="0" ref="F17">
      <text>
        <t xml:space="preserve">Utilidad bruta / ventas netas. El acumulado se calcula con totales; no suma porcentajes mensuales.</t>
      </text>
    </comment>
    <comment authorId="0" ref="G17">
      <text>
        <t xml:space="preserve">Utilidad bruta / ventas netas. El acumulado se calcula con totales; no suma porcentajes mensuales.</t>
      </text>
    </comment>
    <comment authorId="0" ref="H17">
      <text>
        <t xml:space="preserve">Utilidad bruta / ventas netas. El acumulado se calcula con totales; no suma porcentajes mensuales.</t>
      </text>
    </comment>
    <comment authorId="0" ref="I17">
      <text>
        <t xml:space="preserve">Utilidad bruta / ventas netas. El acumulado se calcula con totales; no suma porcentajes mensuales.</t>
      </text>
    </comment>
    <comment authorId="0" ref="J17">
      <text>
        <t xml:space="preserve">Utilidad bruta / ventas netas. El acumulado se calcula con totales; no suma porcentajes mensuales.</t>
      </text>
    </comment>
    <comment authorId="0" ref="K17">
      <text>
        <t xml:space="preserve">Utilidad bruta / ventas netas. El acumulado se calcula con totales; no suma porcentajes mensuales.</t>
      </text>
    </comment>
    <comment authorId="0" ref="L17">
      <text>
        <t xml:space="preserve">Utilidad bruta / ventas netas. El acumulado se calcula con totales; no suma porcentajes mensuales.</t>
      </text>
    </comment>
    <comment authorId="0" ref="M17">
      <text>
        <t xml:space="preserve">Utilidad bruta / ventas netas. El acumulado se calcula con totales; no suma porcentajes mensuales.</t>
      </text>
    </comment>
    <comment authorId="0" ref="N17">
      <text>
        <t xml:space="preserve">Utilidad bruta / ventas netas. El acumulado se calcula con totales; no suma porcentajes mensuales.</t>
      </text>
    </comment>
    <comment authorId="0" ref="O17">
      <text>
        <t xml:space="preserve">Utilidad bruta / ventas netas. El acumulado se calcula con totales; no suma porcentajes mensuales.</t>
      </text>
    </comment>
    <comment authorId="0" ref="P17">
      <text>
        <t xml:space="preserve">Utilidad bruta / ventas netas. El acumulado se calcula con totales; no suma porcentajes mensuales.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E133">
      <text>
        <t xml:space="preserve">Código de Cuentas. No escribir el nombre ni crear cuentas sin registrarlas primero.</t>
      </text>
    </comment>
    <comment authorId="0" ref="I265">
      <text>
        <t xml:space="preserve">Efecto en utilidad, obtenido de Cuentas. El importe de captura no debe cambiarse de signo porque sea un gasto.</t>
      </text>
    </comment>
    <comment authorId="0" ref="F133">
      <text>
        <t xml:space="preserve">Glosa útil para revisar el movimiento.</t>
      </text>
    </comment>
    <comment authorId="0" ref="J26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3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33">
      <text>
        <t xml:space="preserve">Grupo obtenido de Cuentas. No modificar la fórmula.</t>
      </text>
    </comment>
    <comment authorId="0" ref="I133">
      <text>
        <t xml:space="preserve">Efecto en utilidad, obtenido de Cuentas. El importe de captura no debe cambiarse de signo porque sea un gasto.</t>
      </text>
    </comment>
    <comment authorId="0" ref="J13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66">
      <text>
        <t xml:space="preserve">Fecha de reconocimiento contable del ingreso o gasto, no fecha de cobro o pago. Debe ser una fecha real.</t>
      </text>
    </comment>
    <comment authorId="0" ref="D266">
      <text>
        <t xml:space="preserve">Identificador único por línea; si un documento tiene varias cuentas, agrega sufijos, por ejemplo FAC001-01 y FAC001-02. Se alertan duplicados.</t>
      </text>
    </comment>
    <comment authorId="0" ref="E266">
      <text>
        <t xml:space="preserve">Código de Cuentas. No escribir el nombre ni crear cuentas sin registrarlas primero.</t>
      </text>
    </comment>
    <comment authorId="0" ref="F266">
      <text>
        <t xml:space="preserve">Glosa útil para revisar el movimiento.</t>
      </text>
    </comment>
    <comment authorId="0" ref="C134">
      <text>
        <t xml:space="preserve">Fecha de reconocimiento contable del ingreso o gasto, no fecha de cobro o pago. Debe ser una fecha real.</t>
      </text>
    </comment>
    <comment authorId="0" ref="G26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34">
      <text>
        <t xml:space="preserve">Identificador único por línea; si un documento tiene varias cuentas, agrega sufijos, por ejemplo FAC001-01 y FAC001-02. Se alertan duplicados.</t>
      </text>
    </comment>
    <comment authorId="0" ref="H266">
      <text>
        <t xml:space="preserve">Grupo obtenido de Cuentas. No modificar la fórmula.</t>
      </text>
    </comment>
    <comment authorId="0" ref="E134">
      <text>
        <t xml:space="preserve">Código de Cuentas. No escribir el nombre ni crear cuentas sin registrarlas primero.</t>
      </text>
    </comment>
    <comment authorId="0" ref="I266">
      <text>
        <t xml:space="preserve">Efecto en utilidad, obtenido de Cuentas. El importe de captura no debe cambiarse de signo porque sea un gasto.</t>
      </text>
    </comment>
    <comment authorId="0" ref="F134">
      <text>
        <t xml:space="preserve">Glosa útil para revisar el movimiento.</t>
      </text>
    </comment>
    <comment authorId="0" ref="J26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3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34">
      <text>
        <t xml:space="preserve">Grupo obtenido de Cuentas. No modificar la fórmula.</t>
      </text>
    </comment>
    <comment authorId="0" ref="I134">
      <text>
        <t xml:space="preserve">Efecto en utilidad, obtenido de Cuentas. El importe de captura no debe cambiarse de signo porque sea un gasto.</t>
      </text>
    </comment>
    <comment authorId="0" ref="J13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67">
      <text>
        <t xml:space="preserve">Fecha de reconocimiento contable del ingreso o gasto, no fecha de cobro o pago. Debe ser una fecha real.</t>
      </text>
    </comment>
    <comment authorId="0" ref="D267">
      <text>
        <t xml:space="preserve">Identificador único por línea; si un documento tiene varias cuentas, agrega sufijos, por ejemplo FAC001-01 y FAC001-02. Se alertan duplicados.</t>
      </text>
    </comment>
    <comment authorId="0" ref="E267">
      <text>
        <t xml:space="preserve">Código de Cuentas. No escribir el nombre ni crear cuentas sin registrarlas primero.</t>
      </text>
    </comment>
    <comment authorId="0" ref="F267">
      <text>
        <t xml:space="preserve">Glosa útil para revisar el movimiento.</t>
      </text>
    </comment>
    <comment authorId="0" ref="C135">
      <text>
        <t xml:space="preserve">Fecha de reconocimiento contable del ingreso o gasto, no fecha de cobro o pago. Debe ser una fecha real.</t>
      </text>
    </comment>
    <comment authorId="0" ref="G26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35">
      <text>
        <t xml:space="preserve">Identificador único por línea; si un documento tiene varias cuentas, agrega sufijos, por ejemplo FAC001-01 y FAC001-02. Se alertan duplicados.</t>
      </text>
    </comment>
    <comment authorId="0" ref="H267">
      <text>
        <t xml:space="preserve">Grupo obtenido de Cuentas. No modificar la fórmula.</t>
      </text>
    </comment>
    <comment authorId="0" ref="E135">
      <text>
        <t xml:space="preserve">Código de Cuentas. No escribir el nombre ni crear cuentas sin registrarlas primero.</t>
      </text>
    </comment>
    <comment authorId="0" ref="I267">
      <text>
        <t xml:space="preserve">Efecto en utilidad, obtenido de Cuentas. El importe de captura no debe cambiarse de signo porque sea un gasto.</t>
      </text>
    </comment>
    <comment authorId="0" ref="F135">
      <text>
        <t xml:space="preserve">Glosa útil para revisar el movimiento.</t>
      </text>
    </comment>
    <comment authorId="0" ref="J26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3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35">
      <text>
        <t xml:space="preserve">Grupo obtenido de Cuentas. No modificar la fórmula.</t>
      </text>
    </comment>
    <comment authorId="0" ref="I135">
      <text>
        <t xml:space="preserve">Efecto en utilidad, obtenido de Cuentas. El importe de captura no debe cambiarse de signo porque sea un gasto.</t>
      </text>
    </comment>
    <comment authorId="0" ref="J13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68">
      <text>
        <t xml:space="preserve">Fecha de reconocimiento contable del ingreso o gasto, no fecha de cobro o pago. Debe ser una fecha real.</t>
      </text>
    </comment>
    <comment authorId="0" ref="D268">
      <text>
        <t xml:space="preserve">Identificador único por línea; si un documento tiene varias cuentas, agrega sufijos, por ejemplo FAC001-01 y FAC001-02. Se alertan duplicados.</t>
      </text>
    </comment>
    <comment authorId="0" ref="E268">
      <text>
        <t xml:space="preserve">Código de Cuentas. No escribir el nombre ni crear cuentas sin registrarlas primero.</t>
      </text>
    </comment>
    <comment authorId="0" ref="F268">
      <text>
        <t xml:space="preserve">Glosa útil para revisar el movimiento.</t>
      </text>
    </comment>
    <comment authorId="0" ref="C136">
      <text>
        <t xml:space="preserve">Fecha de reconocimiento contable del ingreso o gasto, no fecha de cobro o pago. Debe ser una fecha real.</t>
      </text>
    </comment>
    <comment authorId="0" ref="G26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36">
      <text>
        <t xml:space="preserve">Identificador único por línea; si un documento tiene varias cuentas, agrega sufijos, por ejemplo FAC001-01 y FAC001-02. Se alertan duplicados.</t>
      </text>
    </comment>
    <comment authorId="0" ref="H268">
      <text>
        <t xml:space="preserve">Grupo obtenido de Cuentas. No modificar la fórmula.</t>
      </text>
    </comment>
    <comment authorId="0" ref="E136">
      <text>
        <t xml:space="preserve">Código de Cuentas. No escribir el nombre ni crear cuentas sin registrarlas primero.</t>
      </text>
    </comment>
    <comment authorId="0" ref="I268">
      <text>
        <t xml:space="preserve">Efecto en utilidad, obtenido de Cuentas. El importe de captura no debe cambiarse de signo porque sea un gasto.</t>
      </text>
    </comment>
    <comment authorId="0" ref="F136">
      <text>
        <t xml:space="preserve">Glosa útil para revisar el movimiento.</t>
      </text>
    </comment>
    <comment authorId="0" ref="J26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3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36">
      <text>
        <t xml:space="preserve">Grupo obtenido de Cuentas. No modificar la fórmula.</t>
      </text>
    </comment>
    <comment authorId="0" ref="I136">
      <text>
        <t xml:space="preserve">Efecto en utilidad, obtenido de Cuentas. El importe de captura no debe cambiarse de signo porque sea un gasto.</t>
      </text>
    </comment>
    <comment authorId="0" ref="J13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69">
      <text>
        <t xml:space="preserve">Fecha de reconocimiento contable del ingreso o gasto, no fecha de cobro o pago. Debe ser una fecha real.</t>
      </text>
    </comment>
    <comment authorId="0" ref="D269">
      <text>
        <t xml:space="preserve">Identificador único por línea; si un documento tiene varias cuentas, agrega sufijos, por ejemplo FAC001-01 y FAC001-02. Se alertan duplicados.</t>
      </text>
    </comment>
    <comment authorId="0" ref="E269">
      <text>
        <t xml:space="preserve">Código de Cuentas. No escribir el nombre ni crear cuentas sin registrarlas primero.</t>
      </text>
    </comment>
    <comment authorId="0" ref="F269">
      <text>
        <t xml:space="preserve">Glosa útil para revisar el movimiento.</t>
      </text>
    </comment>
    <comment authorId="0" ref="C137">
      <text>
        <t xml:space="preserve">Fecha de reconocimiento contable del ingreso o gasto, no fecha de cobro o pago. Debe ser una fecha real.</t>
      </text>
    </comment>
    <comment authorId="0" ref="G26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37">
      <text>
        <t xml:space="preserve">Identificador único por línea; si un documento tiene varias cuentas, agrega sufijos, por ejemplo FAC001-01 y FAC001-02. Se alertan duplicados.</t>
      </text>
    </comment>
    <comment authorId="0" ref="H269">
      <text>
        <t xml:space="preserve">Grupo obtenido de Cuentas. No modificar la fórmula.</t>
      </text>
    </comment>
    <comment authorId="0" ref="E137">
      <text>
        <t xml:space="preserve">Código de Cuentas. No escribir el nombre ni crear cuentas sin registrarlas primero.</t>
      </text>
    </comment>
    <comment authorId="0" ref="I269">
      <text>
        <t xml:space="preserve">Efecto en utilidad, obtenido de Cuentas. El importe de captura no debe cambiarse de signo porque sea un gasto.</t>
      </text>
    </comment>
    <comment authorId="0" ref="F137">
      <text>
        <t xml:space="preserve">Glosa útil para revisar el movimiento.</t>
      </text>
    </comment>
    <comment authorId="0" ref="J26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5">
      <text>
        <t xml:space="preserve">Fecha de reconocimiento contable del ingreso o gasto, no fecha de cobro o pago. Debe ser una fecha real.</t>
      </text>
    </comment>
    <comment authorId="0" ref="G13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5">
      <text>
        <t xml:space="preserve">Identificador único por línea; si un documento tiene varias cuentas, agrega sufijos, por ejemplo FAC001-01 y FAC001-02. Se alertan duplicados.</t>
      </text>
    </comment>
    <comment authorId="0" ref="H137">
      <text>
        <t xml:space="preserve">Grupo obtenido de Cuentas. No modificar la fórmula.</t>
      </text>
    </comment>
    <comment authorId="0" ref="E5">
      <text>
        <t xml:space="preserve">Código de Cuentas. No escribir el nombre ni crear cuentas sin registrarlas primero.</t>
      </text>
    </comment>
    <comment authorId="0" ref="I137">
      <text>
        <t xml:space="preserve">Efecto en utilidad, obtenido de Cuentas. El importe de captura no debe cambiarse de signo porque sea un gasto.</t>
      </text>
    </comment>
    <comment authorId="0" ref="F5">
      <text>
        <t xml:space="preserve">Glosa útil para revisar el movimiento.</t>
      </text>
    </comment>
    <comment authorId="0" ref="J13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5">
      <text>
        <t xml:space="preserve">Grupo obtenido de Cuentas. No modificar la fórmula.</t>
      </text>
    </comment>
    <comment authorId="0" ref="I5">
      <text>
        <t xml:space="preserve">Efecto en utilidad, obtenido de Cuentas. El importe de captura no debe cambiarse de signo porque sea un gasto.</t>
      </text>
    </comment>
    <comment authorId="0" ref="J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70">
      <text>
        <t xml:space="preserve">Fecha de reconocimiento contable del ingreso o gasto, no fecha de cobro o pago. Debe ser una fecha real.</t>
      </text>
    </comment>
    <comment authorId="0" ref="D270">
      <text>
        <t xml:space="preserve">Identificador único por línea; si un documento tiene varias cuentas, agrega sufijos, por ejemplo FAC001-01 y FAC001-02. Se alertan duplicados.</t>
      </text>
    </comment>
    <comment authorId="0" ref="E270">
      <text>
        <t xml:space="preserve">Código de Cuentas. No escribir el nombre ni crear cuentas sin registrarlas primero.</t>
      </text>
    </comment>
    <comment authorId="0" ref="F270">
      <text>
        <t xml:space="preserve">Glosa útil para revisar el movimiento.</t>
      </text>
    </comment>
    <comment authorId="0" ref="C138">
      <text>
        <t xml:space="preserve">Fecha de reconocimiento contable del ingreso o gasto, no fecha de cobro o pago. Debe ser una fecha real.</t>
      </text>
    </comment>
    <comment authorId="0" ref="G27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38">
      <text>
        <t xml:space="preserve">Identificador único por línea; si un documento tiene varias cuentas, agrega sufijos, por ejemplo FAC001-01 y FAC001-02. Se alertan duplicados.</t>
      </text>
    </comment>
    <comment authorId="0" ref="H270">
      <text>
        <t xml:space="preserve">Grupo obtenido de Cuentas. No modificar la fórmula.</t>
      </text>
    </comment>
    <comment authorId="0" ref="E138">
      <text>
        <t xml:space="preserve">Código de Cuentas. No escribir el nombre ni crear cuentas sin registrarlas primero.</t>
      </text>
    </comment>
    <comment authorId="0" ref="I270">
      <text>
        <t xml:space="preserve">Efecto en utilidad, obtenido de Cuentas. El importe de captura no debe cambiarse de signo porque sea un gasto.</t>
      </text>
    </comment>
    <comment authorId="0" ref="F138">
      <text>
        <t xml:space="preserve">Glosa útil para revisar el movimiento.</t>
      </text>
    </comment>
    <comment authorId="0" ref="J27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6">
      <text>
        <t xml:space="preserve">Fecha de reconocimiento contable del ingreso o gasto, no fecha de cobro o pago. Debe ser una fecha real.</t>
      </text>
    </comment>
    <comment authorId="0" ref="G13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6">
      <text>
        <t xml:space="preserve">Identificador único por línea; si un documento tiene varias cuentas, agrega sufijos, por ejemplo FAC001-01 y FAC001-02. Se alertan duplicados.</t>
      </text>
    </comment>
    <comment authorId="0" ref="H138">
      <text>
        <t xml:space="preserve">Grupo obtenido de Cuentas. No modificar la fórmula.</t>
      </text>
    </comment>
    <comment authorId="0" ref="E6">
      <text>
        <t xml:space="preserve">Código de Cuentas. No escribir el nombre ni crear cuentas sin registrarlas primero.</t>
      </text>
    </comment>
    <comment authorId="0" ref="I138">
      <text>
        <t xml:space="preserve">Efecto en utilidad, obtenido de Cuentas. El importe de captura no debe cambiarse de signo porque sea un gasto.</t>
      </text>
    </comment>
    <comment authorId="0" ref="F6">
      <text>
        <t xml:space="preserve">Glosa útil para revisar el movimiento.</t>
      </text>
    </comment>
    <comment authorId="0" ref="J13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6">
      <text>
        <t xml:space="preserve">Grupo obtenido de Cuentas. No modificar la fórmula.</t>
      </text>
    </comment>
    <comment authorId="0" ref="I6">
      <text>
        <t xml:space="preserve">Efecto en utilidad, obtenido de Cuentas. El importe de captura no debe cambiarse de signo porque sea un gasto.</t>
      </text>
    </comment>
    <comment authorId="0" ref="J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71">
      <text>
        <t xml:space="preserve">Fecha de reconocimiento contable del ingreso o gasto, no fecha de cobro o pago. Debe ser una fecha real.</t>
      </text>
    </comment>
    <comment authorId="0" ref="D271">
      <text>
        <t xml:space="preserve">Identificador único por línea; si un documento tiene varias cuentas, agrega sufijos, por ejemplo FAC001-01 y FAC001-02. Se alertan duplicados.</t>
      </text>
    </comment>
    <comment authorId="0" ref="E271">
      <text>
        <t xml:space="preserve">Código de Cuentas. No escribir el nombre ni crear cuentas sin registrarlas primero.</t>
      </text>
    </comment>
    <comment authorId="0" ref="F271">
      <text>
        <t xml:space="preserve">Glosa útil para revisar el movimiento.</t>
      </text>
    </comment>
    <comment authorId="0" ref="C139">
      <text>
        <t xml:space="preserve">Fecha de reconocimiento contable del ingreso o gasto, no fecha de cobro o pago. Debe ser una fecha real.</t>
      </text>
    </comment>
    <comment authorId="0" ref="G27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39">
      <text>
        <t xml:space="preserve">Identificador único por línea; si un documento tiene varias cuentas, agrega sufijos, por ejemplo FAC001-01 y FAC001-02. Se alertan duplicados.</t>
      </text>
    </comment>
    <comment authorId="0" ref="H271">
      <text>
        <t xml:space="preserve">Grupo obtenido de Cuentas. No modificar la fórmula.</t>
      </text>
    </comment>
    <comment authorId="0" ref="E139">
      <text>
        <t xml:space="preserve">Código de Cuentas. No escribir el nombre ni crear cuentas sin registrarlas primero.</t>
      </text>
    </comment>
    <comment authorId="0" ref="I271">
      <text>
        <t xml:space="preserve">Efecto en utilidad, obtenido de Cuentas. El importe de captura no debe cambiarse de signo porque sea un gasto.</t>
      </text>
    </comment>
    <comment authorId="0" ref="F139">
      <text>
        <t xml:space="preserve">Glosa útil para revisar el movimiento.</t>
      </text>
    </comment>
    <comment authorId="0" ref="J27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7">
      <text>
        <t xml:space="preserve">Fecha de reconocimiento contable del ingreso o gasto, no fecha de cobro o pago. Debe ser una fecha real.</t>
      </text>
    </comment>
    <comment authorId="0" ref="G13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7">
      <text>
        <t xml:space="preserve">Identificador único por línea; si un documento tiene varias cuentas, agrega sufijos, por ejemplo FAC001-01 y FAC001-02. Se alertan duplicados.</t>
      </text>
    </comment>
    <comment authorId="0" ref="H139">
      <text>
        <t xml:space="preserve">Grupo obtenido de Cuentas. No modificar la fórmula.</t>
      </text>
    </comment>
    <comment authorId="0" ref="E7">
      <text>
        <t xml:space="preserve">Código de Cuentas. No escribir el nombre ni crear cuentas sin registrarlas primero.</t>
      </text>
    </comment>
    <comment authorId="0" ref="I139">
      <text>
        <t xml:space="preserve">Efecto en utilidad, obtenido de Cuentas. El importe de captura no debe cambiarse de signo porque sea un gasto.</t>
      </text>
    </comment>
    <comment authorId="0" ref="F7">
      <text>
        <t xml:space="preserve">Glosa útil para revisar el movimiento.</t>
      </text>
    </comment>
    <comment authorId="0" ref="J13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7">
      <text>
        <t xml:space="preserve">Grupo obtenido de Cuentas. No modificar la fórmula.</t>
      </text>
    </comment>
    <comment authorId="0" ref="I7">
      <text>
        <t xml:space="preserve">Efecto en utilidad, obtenido de Cuentas. El importe de captura no debe cambiarse de signo porque sea un gasto.</t>
      </text>
    </comment>
    <comment authorId="0" ref="J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72">
      <text>
        <t xml:space="preserve">Fecha de reconocimiento contable del ingreso o gasto, no fecha de cobro o pago. Debe ser una fecha real.</t>
      </text>
    </comment>
    <comment authorId="0" ref="D272">
      <text>
        <t xml:space="preserve">Identificador único por línea; si un documento tiene varias cuentas, agrega sufijos, por ejemplo FAC001-01 y FAC001-02. Se alertan duplicados.</t>
      </text>
    </comment>
    <comment authorId="0" ref="E272">
      <text>
        <t xml:space="preserve">Código de Cuentas. No escribir el nombre ni crear cuentas sin registrarlas primero.</t>
      </text>
    </comment>
    <comment authorId="0" ref="F272">
      <text>
        <t xml:space="preserve">Glosa útil para revisar el movimiento.</t>
      </text>
    </comment>
    <comment authorId="0" ref="C140">
      <text>
        <t xml:space="preserve">Fecha de reconocimiento contable del ingreso o gasto, no fecha de cobro o pago. Debe ser una fecha real.</t>
      </text>
    </comment>
    <comment authorId="0" ref="G27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40">
      <text>
        <t xml:space="preserve">Identificador único por línea; si un documento tiene varias cuentas, agrega sufijos, por ejemplo FAC001-01 y FAC001-02. Se alertan duplicados.</t>
      </text>
    </comment>
    <comment authorId="0" ref="H272">
      <text>
        <t xml:space="preserve">Grupo obtenido de Cuentas. No modificar la fórmula.</t>
      </text>
    </comment>
    <comment authorId="0" ref="E140">
      <text>
        <t xml:space="preserve">Código de Cuentas. No escribir el nombre ni crear cuentas sin registrarlas primero.</t>
      </text>
    </comment>
    <comment authorId="0" ref="I272">
      <text>
        <t xml:space="preserve">Efecto en utilidad, obtenido de Cuentas. El importe de captura no debe cambiarse de signo porque sea un gasto.</t>
      </text>
    </comment>
    <comment authorId="0" ref="F140">
      <text>
        <t xml:space="preserve">Glosa útil para revisar el movimiento.</t>
      </text>
    </comment>
    <comment authorId="0" ref="J27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8">
      <text>
        <t xml:space="preserve">Fecha de reconocimiento contable del ingreso o gasto, no fecha de cobro o pago. Debe ser una fecha real.</t>
      </text>
    </comment>
    <comment authorId="0" ref="G14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8">
      <text>
        <t xml:space="preserve">Identificador único por línea; si un documento tiene varias cuentas, agrega sufijos, por ejemplo FAC001-01 y FAC001-02. Se alertan duplicados.</t>
      </text>
    </comment>
    <comment authorId="0" ref="H140">
      <text>
        <t xml:space="preserve">Grupo obtenido de Cuentas. No modificar la fórmula.</t>
      </text>
    </comment>
    <comment authorId="0" ref="E8">
      <text>
        <t xml:space="preserve">Código de Cuentas. No escribir el nombre ni crear cuentas sin registrarlas primero.</t>
      </text>
    </comment>
    <comment authorId="0" ref="I140">
      <text>
        <t xml:space="preserve">Efecto en utilidad, obtenido de Cuentas. El importe de captura no debe cambiarse de signo porque sea un gasto.</t>
      </text>
    </comment>
    <comment authorId="0" ref="F8">
      <text>
        <t xml:space="preserve">Glosa útil para revisar el movimiento.</t>
      </text>
    </comment>
    <comment authorId="0" ref="J14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8">
      <text>
        <t xml:space="preserve">Grupo obtenido de Cuentas. No modificar la fórmula.</t>
      </text>
    </comment>
    <comment authorId="0" ref="I8">
      <text>
        <t xml:space="preserve">Efecto en utilidad, obtenido de Cuentas. El importe de captura no debe cambiarse de signo porque sea un gasto.</t>
      </text>
    </comment>
    <comment authorId="0" ref="J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73">
      <text>
        <t xml:space="preserve">Fecha de reconocimiento contable del ingreso o gasto, no fecha de cobro o pago. Debe ser una fecha real.</t>
      </text>
    </comment>
    <comment authorId="0" ref="D273">
      <text>
        <t xml:space="preserve">Identificador único por línea; si un documento tiene varias cuentas, agrega sufijos, por ejemplo FAC001-01 y FAC001-02. Se alertan duplicados.</t>
      </text>
    </comment>
    <comment authorId="0" ref="E273">
      <text>
        <t xml:space="preserve">Código de Cuentas. No escribir el nombre ni crear cuentas sin registrarlas primero.</t>
      </text>
    </comment>
    <comment authorId="0" ref="F273">
      <text>
        <t xml:space="preserve">Glosa útil para revisar el movimiento.</t>
      </text>
    </comment>
    <comment authorId="0" ref="C141">
      <text>
        <t xml:space="preserve">Fecha de reconocimiento contable del ingreso o gasto, no fecha de cobro o pago. Debe ser una fecha real.</t>
      </text>
    </comment>
    <comment authorId="0" ref="G27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41">
      <text>
        <t xml:space="preserve">Identificador único por línea; si un documento tiene varias cuentas, agrega sufijos, por ejemplo FAC001-01 y FAC001-02. Se alertan duplicados.</t>
      </text>
    </comment>
    <comment authorId="0" ref="H273">
      <text>
        <t xml:space="preserve">Grupo obtenido de Cuentas. No modificar la fórmula.</t>
      </text>
    </comment>
    <comment authorId="0" ref="E141">
      <text>
        <t xml:space="preserve">Código de Cuentas. No escribir el nombre ni crear cuentas sin registrarlas primero.</t>
      </text>
    </comment>
    <comment authorId="0" ref="I273">
      <text>
        <t xml:space="preserve">Efecto en utilidad, obtenido de Cuentas. El importe de captura no debe cambiarse de signo porque sea un gasto.</t>
      </text>
    </comment>
    <comment authorId="0" ref="F141">
      <text>
        <t xml:space="preserve">Glosa útil para revisar el movimiento.</t>
      </text>
    </comment>
    <comment authorId="0" ref="J27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9">
      <text>
        <t xml:space="preserve">Fecha de reconocimiento contable del ingreso o gasto, no fecha de cobro o pago. Debe ser una fecha real.</t>
      </text>
    </comment>
    <comment authorId="0" ref="G14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9">
      <text>
        <t xml:space="preserve">Identificador único por línea; si un documento tiene varias cuentas, agrega sufijos, por ejemplo FAC001-01 y FAC001-02. Se alertan duplicados.</t>
      </text>
    </comment>
    <comment authorId="0" ref="H141">
      <text>
        <t xml:space="preserve">Grupo obtenido de Cuentas. No modificar la fórmula.</t>
      </text>
    </comment>
    <comment authorId="0" ref="E9">
      <text>
        <t xml:space="preserve">Código de Cuentas. No escribir el nombre ni crear cuentas sin registrarlas primero.</t>
      </text>
    </comment>
    <comment authorId="0" ref="I141">
      <text>
        <t xml:space="preserve">Efecto en utilidad, obtenido de Cuentas. El importe de captura no debe cambiarse de signo porque sea un gasto.</t>
      </text>
    </comment>
    <comment authorId="0" ref="F9">
      <text>
        <t xml:space="preserve">Glosa útil para revisar el movimiento.</t>
      </text>
    </comment>
    <comment authorId="0" ref="J14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9">
      <text>
        <t xml:space="preserve">Grupo obtenido de Cuentas. No modificar la fórmula.</t>
      </text>
    </comment>
    <comment authorId="0" ref="I9">
      <text>
        <t xml:space="preserve">Efecto en utilidad, obtenido de Cuentas. El importe de captura no debe cambiarse de signo porque sea un gasto.</t>
      </text>
    </comment>
    <comment authorId="0" ref="J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74">
      <text>
        <t xml:space="preserve">Fecha de reconocimiento contable del ingreso o gasto, no fecha de cobro o pago. Debe ser una fecha real.</t>
      </text>
    </comment>
    <comment authorId="0" ref="D274">
      <text>
        <t xml:space="preserve">Identificador único por línea; si un documento tiene varias cuentas, agrega sufijos, por ejemplo FAC001-01 y FAC001-02. Se alertan duplicados.</t>
      </text>
    </comment>
    <comment authorId="0" ref="E274">
      <text>
        <t xml:space="preserve">Código de Cuentas. No escribir el nombre ni crear cuentas sin registrarlas primero.</t>
      </text>
    </comment>
    <comment authorId="0" ref="F274">
      <text>
        <t xml:space="preserve">Glosa útil para revisar el movimiento.</t>
      </text>
    </comment>
    <comment authorId="0" ref="C142">
      <text>
        <t xml:space="preserve">Fecha de reconocimiento contable del ingreso o gasto, no fecha de cobro o pago. Debe ser una fecha real.</t>
      </text>
    </comment>
    <comment authorId="0" ref="G27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42">
      <text>
        <t xml:space="preserve">Identificador único por línea; si un documento tiene varias cuentas, agrega sufijos, por ejemplo FAC001-01 y FAC001-02. Se alertan duplicados.</t>
      </text>
    </comment>
    <comment authorId="0" ref="H274">
      <text>
        <t xml:space="preserve">Grupo obtenido de Cuentas. No modificar la fórmula.</t>
      </text>
    </comment>
    <comment authorId="0" ref="E142">
      <text>
        <t xml:space="preserve">Código de Cuentas. No escribir el nombre ni crear cuentas sin registrarlas primero.</t>
      </text>
    </comment>
    <comment authorId="0" ref="I274">
      <text>
        <t xml:space="preserve">Efecto en utilidad, obtenido de Cuentas. El importe de captura no debe cambiarse de signo porque sea un gasto.</t>
      </text>
    </comment>
    <comment authorId="0" ref="F142">
      <text>
        <t xml:space="preserve">Glosa útil para revisar el movimiento.</t>
      </text>
    </comment>
    <comment authorId="0" ref="J27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0">
      <text>
        <t xml:space="preserve">Fecha de reconocimiento contable del ingreso o gasto, no fecha de cobro o pago. Debe ser una fecha real.</t>
      </text>
    </comment>
    <comment authorId="0" ref="G14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0">
      <text>
        <t xml:space="preserve">Identificador único por línea; si un documento tiene varias cuentas, agrega sufijos, por ejemplo FAC001-01 y FAC001-02. Se alertan duplicados.</t>
      </text>
    </comment>
    <comment authorId="0" ref="H142">
      <text>
        <t xml:space="preserve">Grupo obtenido de Cuentas. No modificar la fórmula.</t>
      </text>
    </comment>
    <comment authorId="0" ref="E10">
      <text>
        <t xml:space="preserve">Código de Cuentas. No escribir el nombre ni crear cuentas sin registrarlas primero.</t>
      </text>
    </comment>
    <comment authorId="0" ref="I142">
      <text>
        <t xml:space="preserve">Efecto en utilidad, obtenido de Cuentas. El importe de captura no debe cambiarse de signo porque sea un gasto.</t>
      </text>
    </comment>
    <comment authorId="0" ref="F10">
      <text>
        <t xml:space="preserve">Glosa útil para revisar el movimiento.</t>
      </text>
    </comment>
    <comment authorId="0" ref="J14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0">
      <text>
        <t xml:space="preserve">Grupo obtenido de Cuentas. No modificar la fórmula.</t>
      </text>
    </comment>
    <comment authorId="0" ref="I10">
      <text>
        <t xml:space="preserve">Efecto en utilidad, obtenido de Cuentas. El importe de captura no debe cambiarse de signo porque sea un gasto.</t>
      </text>
    </comment>
    <comment authorId="0" ref="J1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75">
      <text>
        <t xml:space="preserve">Fecha de reconocimiento contable del ingreso o gasto, no fecha de cobro o pago. Debe ser una fecha real.</t>
      </text>
    </comment>
    <comment authorId="0" ref="D275">
      <text>
        <t xml:space="preserve">Identificador único por línea; si un documento tiene varias cuentas, agrega sufijos, por ejemplo FAC001-01 y FAC001-02. Se alertan duplicados.</t>
      </text>
    </comment>
    <comment authorId="0" ref="E275">
      <text>
        <t xml:space="preserve">Código de Cuentas. No escribir el nombre ni crear cuentas sin registrarlas primero.</t>
      </text>
    </comment>
    <comment authorId="0" ref="F275">
      <text>
        <t xml:space="preserve">Glosa útil para revisar el movimiento.</t>
      </text>
    </comment>
    <comment authorId="0" ref="C143">
      <text>
        <t xml:space="preserve">Fecha de reconocimiento contable del ingreso o gasto, no fecha de cobro o pago. Debe ser una fecha real.</t>
      </text>
    </comment>
    <comment authorId="0" ref="G27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43">
      <text>
        <t xml:space="preserve">Identificador único por línea; si un documento tiene varias cuentas, agrega sufijos, por ejemplo FAC001-01 y FAC001-02. Se alertan duplicados.</t>
      </text>
    </comment>
    <comment authorId="0" ref="H275">
      <text>
        <t xml:space="preserve">Grupo obtenido de Cuentas. No modificar la fórmula.</t>
      </text>
    </comment>
    <comment authorId="0" ref="E143">
      <text>
        <t xml:space="preserve">Código de Cuentas. No escribir el nombre ni crear cuentas sin registrarlas primero.</t>
      </text>
    </comment>
    <comment authorId="0" ref="I275">
      <text>
        <t xml:space="preserve">Efecto en utilidad, obtenido de Cuentas. El importe de captura no debe cambiarse de signo porque sea un gasto.</t>
      </text>
    </comment>
    <comment authorId="0" ref="F143">
      <text>
        <t xml:space="preserve">Glosa útil para revisar el movimiento.</t>
      </text>
    </comment>
    <comment authorId="0" ref="J27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1">
      <text>
        <t xml:space="preserve">Fecha de reconocimiento contable del ingreso o gasto, no fecha de cobro o pago. Debe ser una fecha real.</t>
      </text>
    </comment>
    <comment authorId="0" ref="G14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1">
      <text>
        <t xml:space="preserve">Identificador único por línea; si un documento tiene varias cuentas, agrega sufijos, por ejemplo FAC001-01 y FAC001-02. Se alertan duplicados.</t>
      </text>
    </comment>
    <comment authorId="0" ref="H143">
      <text>
        <t xml:space="preserve">Grupo obtenido de Cuentas. No modificar la fórmula.</t>
      </text>
    </comment>
    <comment authorId="0" ref="E11">
      <text>
        <t xml:space="preserve">Código de Cuentas. No escribir el nombre ni crear cuentas sin registrarlas primero.</t>
      </text>
    </comment>
    <comment authorId="0" ref="I143">
      <text>
        <t xml:space="preserve">Efecto en utilidad, obtenido de Cuentas. El importe de captura no debe cambiarse de signo porque sea un gasto.</t>
      </text>
    </comment>
    <comment authorId="0" ref="F11">
      <text>
        <t xml:space="preserve">Glosa útil para revisar el movimiento.</t>
      </text>
    </comment>
    <comment authorId="0" ref="J14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1">
      <text>
        <t xml:space="preserve">Grupo obtenido de Cuentas. No modificar la fórmula.</t>
      </text>
    </comment>
    <comment authorId="0" ref="I11">
      <text>
        <t xml:space="preserve">Efecto en utilidad, obtenido de Cuentas. El importe de captura no debe cambiarse de signo porque sea un gasto.</t>
      </text>
    </comment>
    <comment authorId="0" ref="J1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76">
      <text>
        <t xml:space="preserve">Fecha de reconocimiento contable del ingreso o gasto, no fecha de cobro o pago. Debe ser una fecha real.</t>
      </text>
    </comment>
    <comment authorId="0" ref="D276">
      <text>
        <t xml:space="preserve">Identificador único por línea; si un documento tiene varias cuentas, agrega sufijos, por ejemplo FAC001-01 y FAC001-02. Se alertan duplicados.</t>
      </text>
    </comment>
    <comment authorId="0" ref="E276">
      <text>
        <t xml:space="preserve">Código de Cuentas. No escribir el nombre ni crear cuentas sin registrarlas primero.</t>
      </text>
    </comment>
    <comment authorId="0" ref="F276">
      <text>
        <t xml:space="preserve">Glosa útil para revisar el movimiento.</t>
      </text>
    </comment>
    <comment authorId="0" ref="C144">
      <text>
        <t xml:space="preserve">Fecha de reconocimiento contable del ingreso o gasto, no fecha de cobro o pago. Debe ser una fecha real.</t>
      </text>
    </comment>
    <comment authorId="0" ref="G27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44">
      <text>
        <t xml:space="preserve">Identificador único por línea; si un documento tiene varias cuentas, agrega sufijos, por ejemplo FAC001-01 y FAC001-02. Se alertan duplicados.</t>
      </text>
    </comment>
    <comment authorId="0" ref="H276">
      <text>
        <t xml:space="preserve">Grupo obtenido de Cuentas. No modificar la fórmula.</t>
      </text>
    </comment>
    <comment authorId="0" ref="E144">
      <text>
        <t xml:space="preserve">Código de Cuentas. No escribir el nombre ni crear cuentas sin registrarlas primero.</t>
      </text>
    </comment>
    <comment authorId="0" ref="I276">
      <text>
        <t xml:space="preserve">Efecto en utilidad, obtenido de Cuentas. El importe de captura no debe cambiarse de signo porque sea un gasto.</t>
      </text>
    </comment>
    <comment authorId="0" ref="F144">
      <text>
        <t xml:space="preserve">Glosa útil para revisar el movimiento.</t>
      </text>
    </comment>
    <comment authorId="0" ref="J27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2">
      <text>
        <t xml:space="preserve">Fecha de reconocimiento contable del ingreso o gasto, no fecha de cobro o pago. Debe ser una fecha real.</t>
      </text>
    </comment>
    <comment authorId="0" ref="G14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2">
      <text>
        <t xml:space="preserve">Identificador único por línea; si un documento tiene varias cuentas, agrega sufijos, por ejemplo FAC001-01 y FAC001-02. Se alertan duplicados.</t>
      </text>
    </comment>
    <comment authorId="0" ref="H144">
      <text>
        <t xml:space="preserve">Grupo obtenido de Cuentas. No modificar la fórmula.</t>
      </text>
    </comment>
    <comment authorId="0" ref="E12">
      <text>
        <t xml:space="preserve">Código de Cuentas. No escribir el nombre ni crear cuentas sin registrarlas primero.</t>
      </text>
    </comment>
    <comment authorId="0" ref="I144">
      <text>
        <t xml:space="preserve">Efecto en utilidad, obtenido de Cuentas. El importe de captura no debe cambiarse de signo porque sea un gasto.</t>
      </text>
    </comment>
    <comment authorId="0" ref="F12">
      <text>
        <t xml:space="preserve">Glosa útil para revisar el movimiento.</t>
      </text>
    </comment>
    <comment authorId="0" ref="J14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2">
      <text>
        <t xml:space="preserve">Grupo obtenido de Cuentas. No modificar la fórmula.</t>
      </text>
    </comment>
    <comment authorId="0" ref="I12">
      <text>
        <t xml:space="preserve">Efecto en utilidad, obtenido de Cuentas. El importe de captura no debe cambiarse de signo porque sea un gasto.</t>
      </text>
    </comment>
    <comment authorId="0" ref="J1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77">
      <text>
        <t xml:space="preserve">Fecha de reconocimiento contable del ingreso o gasto, no fecha de cobro o pago. Debe ser una fecha real.</t>
      </text>
    </comment>
    <comment authorId="0" ref="D277">
      <text>
        <t xml:space="preserve">Identificador único por línea; si un documento tiene varias cuentas, agrega sufijos, por ejemplo FAC001-01 y FAC001-02. Se alertan duplicados.</t>
      </text>
    </comment>
    <comment authorId="0" ref="E277">
      <text>
        <t xml:space="preserve">Código de Cuentas. No escribir el nombre ni crear cuentas sin registrarlas primero.</t>
      </text>
    </comment>
    <comment authorId="0" ref="F277">
      <text>
        <t xml:space="preserve">Glosa útil para revisar el movimiento.</t>
      </text>
    </comment>
    <comment authorId="0" ref="C145">
      <text>
        <t xml:space="preserve">Fecha de reconocimiento contable del ingreso o gasto, no fecha de cobro o pago. Debe ser una fecha real.</t>
      </text>
    </comment>
    <comment authorId="0" ref="G27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45">
      <text>
        <t xml:space="preserve">Identificador único por línea; si un documento tiene varias cuentas, agrega sufijos, por ejemplo FAC001-01 y FAC001-02. Se alertan duplicados.</t>
      </text>
    </comment>
    <comment authorId="0" ref="H277">
      <text>
        <t xml:space="preserve">Grupo obtenido de Cuentas. No modificar la fórmula.</t>
      </text>
    </comment>
    <comment authorId="0" ref="E145">
      <text>
        <t xml:space="preserve">Código de Cuentas. No escribir el nombre ni crear cuentas sin registrarlas primero.</t>
      </text>
    </comment>
    <comment authorId="0" ref="I277">
      <text>
        <t xml:space="preserve">Efecto en utilidad, obtenido de Cuentas. El importe de captura no debe cambiarse de signo porque sea un gasto.</t>
      </text>
    </comment>
    <comment authorId="0" ref="F145">
      <text>
        <t xml:space="preserve">Glosa útil para revisar el movimiento.</t>
      </text>
    </comment>
    <comment authorId="0" ref="J27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3">
      <text>
        <t xml:space="preserve">Fecha de reconocimiento contable del ingreso o gasto, no fecha de cobro o pago. Debe ser una fecha real.</t>
      </text>
    </comment>
    <comment authorId="0" ref="G14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3">
      <text>
        <t xml:space="preserve">Identificador único por línea; si un documento tiene varias cuentas, agrega sufijos, por ejemplo FAC001-01 y FAC001-02. Se alertan duplicados.</t>
      </text>
    </comment>
    <comment authorId="0" ref="H145">
      <text>
        <t xml:space="preserve">Grupo obtenido de Cuentas. No modificar la fórmula.</t>
      </text>
    </comment>
    <comment authorId="0" ref="E13">
      <text>
        <t xml:space="preserve">Código de Cuentas. No escribir el nombre ni crear cuentas sin registrarlas primero.</t>
      </text>
    </comment>
    <comment authorId="0" ref="I145">
      <text>
        <t xml:space="preserve">Efecto en utilidad, obtenido de Cuentas. El importe de captura no debe cambiarse de signo porque sea un gasto.</t>
      </text>
    </comment>
    <comment authorId="0" ref="F13">
      <text>
        <t xml:space="preserve">Glosa útil para revisar el movimiento.</t>
      </text>
    </comment>
    <comment authorId="0" ref="J14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3">
      <text>
        <t xml:space="preserve">Grupo obtenido de Cuentas. No modificar la fórmula.</t>
      </text>
    </comment>
    <comment authorId="0" ref="I13">
      <text>
        <t xml:space="preserve">Efecto en utilidad, obtenido de Cuentas. El importe de captura no debe cambiarse de signo porque sea un gasto.</t>
      </text>
    </comment>
    <comment authorId="0" ref="J1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78">
      <text>
        <t xml:space="preserve">Fecha de reconocimiento contable del ingreso o gasto, no fecha de cobro o pago. Debe ser una fecha real.</t>
      </text>
    </comment>
    <comment authorId="0" ref="D278">
      <text>
        <t xml:space="preserve">Identificador único por línea; si un documento tiene varias cuentas, agrega sufijos, por ejemplo FAC001-01 y FAC001-02. Se alertan duplicados.</t>
      </text>
    </comment>
    <comment authorId="0" ref="E278">
      <text>
        <t xml:space="preserve">Código de Cuentas. No escribir el nombre ni crear cuentas sin registrarlas primero.</t>
      </text>
    </comment>
    <comment authorId="0" ref="F278">
      <text>
        <t xml:space="preserve">Glosa útil para revisar el movimiento.</t>
      </text>
    </comment>
    <comment authorId="0" ref="C146">
      <text>
        <t xml:space="preserve">Fecha de reconocimiento contable del ingreso o gasto, no fecha de cobro o pago. Debe ser una fecha real.</t>
      </text>
    </comment>
    <comment authorId="0" ref="G27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46">
      <text>
        <t xml:space="preserve">Identificador único por línea; si un documento tiene varias cuentas, agrega sufijos, por ejemplo FAC001-01 y FAC001-02. Se alertan duplicados.</t>
      </text>
    </comment>
    <comment authorId="0" ref="H278">
      <text>
        <t xml:space="preserve">Grupo obtenido de Cuentas. No modificar la fórmula.</t>
      </text>
    </comment>
    <comment authorId="0" ref="E146">
      <text>
        <t xml:space="preserve">Código de Cuentas. No escribir el nombre ni crear cuentas sin registrarlas primero.</t>
      </text>
    </comment>
    <comment authorId="0" ref="I278">
      <text>
        <t xml:space="preserve">Efecto en utilidad, obtenido de Cuentas. El importe de captura no debe cambiarse de signo porque sea un gasto.</t>
      </text>
    </comment>
    <comment authorId="0" ref="F146">
      <text>
        <t xml:space="preserve">Glosa útil para revisar el movimiento.</t>
      </text>
    </comment>
    <comment authorId="0" ref="J27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4">
      <text>
        <t xml:space="preserve">Fecha de reconocimiento contable del ingreso o gasto, no fecha de cobro o pago. Debe ser una fecha real.</t>
      </text>
    </comment>
    <comment authorId="0" ref="G14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4">
      <text>
        <t xml:space="preserve">Identificador único por línea; si un documento tiene varias cuentas, agrega sufijos, por ejemplo FAC001-01 y FAC001-02. Se alertan duplicados.</t>
      </text>
    </comment>
    <comment authorId="0" ref="H146">
      <text>
        <t xml:space="preserve">Grupo obtenido de Cuentas. No modificar la fórmula.</t>
      </text>
    </comment>
    <comment authorId="0" ref="E14">
      <text>
        <t xml:space="preserve">Código de Cuentas. No escribir el nombre ni crear cuentas sin registrarlas primero.</t>
      </text>
    </comment>
    <comment authorId="0" ref="I146">
      <text>
        <t xml:space="preserve">Efecto en utilidad, obtenido de Cuentas. El importe de captura no debe cambiarse de signo porque sea un gasto.</t>
      </text>
    </comment>
    <comment authorId="0" ref="F14">
      <text>
        <t xml:space="preserve">Glosa útil para revisar el movimiento.</t>
      </text>
    </comment>
    <comment authorId="0" ref="J14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4">
      <text>
        <t xml:space="preserve">Grupo obtenido de Cuentas. No modificar la fórmula.</t>
      </text>
    </comment>
    <comment authorId="0" ref="I14">
      <text>
        <t xml:space="preserve">Efecto en utilidad, obtenido de Cuentas. El importe de captura no debe cambiarse de signo porque sea un gasto.</t>
      </text>
    </comment>
    <comment authorId="0" ref="J1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79">
      <text>
        <t xml:space="preserve">Fecha de reconocimiento contable del ingreso o gasto, no fecha de cobro o pago. Debe ser una fecha real.</t>
      </text>
    </comment>
    <comment authorId="0" ref="D279">
      <text>
        <t xml:space="preserve">Identificador único por línea; si un documento tiene varias cuentas, agrega sufijos, por ejemplo FAC001-01 y FAC001-02. Se alertan duplicados.</t>
      </text>
    </comment>
    <comment authorId="0" ref="E279">
      <text>
        <t xml:space="preserve">Código de Cuentas. No escribir el nombre ni crear cuentas sin registrarlas primero.</t>
      </text>
    </comment>
    <comment authorId="0" ref="F279">
      <text>
        <t xml:space="preserve">Glosa útil para revisar el movimiento.</t>
      </text>
    </comment>
    <comment authorId="0" ref="C147">
      <text>
        <t xml:space="preserve">Fecha de reconocimiento contable del ingreso o gasto, no fecha de cobro o pago. Debe ser una fecha real.</t>
      </text>
    </comment>
    <comment authorId="0" ref="G27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47">
      <text>
        <t xml:space="preserve">Identificador único por línea; si un documento tiene varias cuentas, agrega sufijos, por ejemplo FAC001-01 y FAC001-02. Se alertan duplicados.</t>
      </text>
    </comment>
    <comment authorId="0" ref="H279">
      <text>
        <t xml:space="preserve">Grupo obtenido de Cuentas. No modificar la fórmula.</t>
      </text>
    </comment>
    <comment authorId="0" ref="E147">
      <text>
        <t xml:space="preserve">Código de Cuentas. No escribir el nombre ni crear cuentas sin registrarlas primero.</t>
      </text>
    </comment>
    <comment authorId="0" ref="I279">
      <text>
        <t xml:space="preserve">Efecto en utilidad, obtenido de Cuentas. El importe de captura no debe cambiarse de signo porque sea un gasto.</t>
      </text>
    </comment>
    <comment authorId="0" ref="F147">
      <text>
        <t xml:space="preserve">Glosa útil para revisar el movimiento.</t>
      </text>
    </comment>
    <comment authorId="0" ref="J27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5">
      <text>
        <t xml:space="preserve">Fecha de reconocimiento contable del ingreso o gasto, no fecha de cobro o pago. Debe ser una fecha real.</t>
      </text>
    </comment>
    <comment authorId="0" ref="G14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5">
      <text>
        <t xml:space="preserve">Identificador único por línea; si un documento tiene varias cuentas, agrega sufijos, por ejemplo FAC001-01 y FAC001-02. Se alertan duplicados.</t>
      </text>
    </comment>
    <comment authorId="0" ref="H147">
      <text>
        <t xml:space="preserve">Grupo obtenido de Cuentas. No modificar la fórmula.</t>
      </text>
    </comment>
    <comment authorId="0" ref="E15">
      <text>
        <t xml:space="preserve">Código de Cuentas. No escribir el nombre ni crear cuentas sin registrarlas primero.</t>
      </text>
    </comment>
    <comment authorId="0" ref="I147">
      <text>
        <t xml:space="preserve">Efecto en utilidad, obtenido de Cuentas. El importe de captura no debe cambiarse de signo porque sea un gasto.</t>
      </text>
    </comment>
    <comment authorId="0" ref="F15">
      <text>
        <t xml:space="preserve">Glosa útil para revisar el movimiento.</t>
      </text>
    </comment>
    <comment authorId="0" ref="J14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5">
      <text>
        <t xml:space="preserve">Grupo obtenido de Cuentas. No modificar la fórmula.</t>
      </text>
    </comment>
    <comment authorId="0" ref="I15">
      <text>
        <t xml:space="preserve">Efecto en utilidad, obtenido de Cuentas. El importe de captura no debe cambiarse de signo porque sea un gasto.</t>
      </text>
    </comment>
    <comment authorId="0" ref="J1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80">
      <text>
        <t xml:space="preserve">Fecha de reconocimiento contable del ingreso o gasto, no fecha de cobro o pago. Debe ser una fecha real.</t>
      </text>
    </comment>
    <comment authorId="0" ref="D280">
      <text>
        <t xml:space="preserve">Identificador único por línea; si un documento tiene varias cuentas, agrega sufijos, por ejemplo FAC001-01 y FAC001-02. Se alertan duplicados.</t>
      </text>
    </comment>
    <comment authorId="0" ref="E280">
      <text>
        <t xml:space="preserve">Código de Cuentas. No escribir el nombre ni crear cuentas sin registrarlas primero.</t>
      </text>
    </comment>
    <comment authorId="0" ref="F280">
      <text>
        <t xml:space="preserve">Glosa útil para revisar el movimiento.</t>
      </text>
    </comment>
    <comment authorId="0" ref="C148">
      <text>
        <t xml:space="preserve">Fecha de reconocimiento contable del ingreso o gasto, no fecha de cobro o pago. Debe ser una fecha real.</t>
      </text>
    </comment>
    <comment authorId="0" ref="G28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48">
      <text>
        <t xml:space="preserve">Identificador único por línea; si un documento tiene varias cuentas, agrega sufijos, por ejemplo FAC001-01 y FAC001-02. Se alertan duplicados.</t>
      </text>
    </comment>
    <comment authorId="0" ref="H280">
      <text>
        <t xml:space="preserve">Grupo obtenido de Cuentas. No modificar la fórmula.</t>
      </text>
    </comment>
    <comment authorId="0" ref="E148">
      <text>
        <t xml:space="preserve">Código de Cuentas. No escribir el nombre ni crear cuentas sin registrarlas primero.</t>
      </text>
    </comment>
    <comment authorId="0" ref="I280">
      <text>
        <t xml:space="preserve">Efecto en utilidad, obtenido de Cuentas. El importe de captura no debe cambiarse de signo porque sea un gasto.</t>
      </text>
    </comment>
    <comment authorId="0" ref="F148">
      <text>
        <t xml:space="preserve">Glosa útil para revisar el movimiento.</t>
      </text>
    </comment>
    <comment authorId="0" ref="J28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6">
      <text>
        <t xml:space="preserve">Fecha de reconocimiento contable del ingreso o gasto, no fecha de cobro o pago. Debe ser una fecha real.</t>
      </text>
    </comment>
    <comment authorId="0" ref="G14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6">
      <text>
        <t xml:space="preserve">Identificador único por línea; si un documento tiene varias cuentas, agrega sufijos, por ejemplo FAC001-01 y FAC001-02. Se alertan duplicados.</t>
      </text>
    </comment>
    <comment authorId="0" ref="H148">
      <text>
        <t xml:space="preserve">Grupo obtenido de Cuentas. No modificar la fórmula.</t>
      </text>
    </comment>
    <comment authorId="0" ref="E16">
      <text>
        <t xml:space="preserve">Código de Cuentas. No escribir el nombre ni crear cuentas sin registrarlas primero.</t>
      </text>
    </comment>
    <comment authorId="0" ref="I148">
      <text>
        <t xml:space="preserve">Efecto en utilidad, obtenido de Cuentas. El importe de captura no debe cambiarse de signo porque sea un gasto.</t>
      </text>
    </comment>
    <comment authorId="0" ref="F16">
      <text>
        <t xml:space="preserve">Glosa útil para revisar el movimiento.</t>
      </text>
    </comment>
    <comment authorId="0" ref="J14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6">
      <text>
        <t xml:space="preserve">Grupo obtenido de Cuentas. No modificar la fórmula.</t>
      </text>
    </comment>
    <comment authorId="0" ref="I16">
      <text>
        <t xml:space="preserve">Efecto en utilidad, obtenido de Cuentas. El importe de captura no debe cambiarse de signo porque sea un gasto.</t>
      </text>
    </comment>
    <comment authorId="0" ref="J1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81">
      <text>
        <t xml:space="preserve">Fecha de reconocimiento contable del ingreso o gasto, no fecha de cobro o pago. Debe ser una fecha real.</t>
      </text>
    </comment>
    <comment authorId="0" ref="D281">
      <text>
        <t xml:space="preserve">Identificador único por línea; si un documento tiene varias cuentas, agrega sufijos, por ejemplo FAC001-01 y FAC001-02. Se alertan duplicados.</t>
      </text>
    </comment>
    <comment authorId="0" ref="E281">
      <text>
        <t xml:space="preserve">Código de Cuentas. No escribir el nombre ni crear cuentas sin registrarlas primero.</t>
      </text>
    </comment>
    <comment authorId="0" ref="F281">
      <text>
        <t xml:space="preserve">Glosa útil para revisar el movimiento.</t>
      </text>
    </comment>
    <comment authorId="0" ref="C149">
      <text>
        <t xml:space="preserve">Fecha de reconocimiento contable del ingreso o gasto, no fecha de cobro o pago. Debe ser una fecha real.</t>
      </text>
    </comment>
    <comment authorId="0" ref="G28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49">
      <text>
        <t xml:space="preserve">Identificador único por línea; si un documento tiene varias cuentas, agrega sufijos, por ejemplo FAC001-01 y FAC001-02. Se alertan duplicados.</t>
      </text>
    </comment>
    <comment authorId="0" ref="H281">
      <text>
        <t xml:space="preserve">Grupo obtenido de Cuentas. No modificar la fórmula.</t>
      </text>
    </comment>
    <comment authorId="0" ref="E149">
      <text>
        <t xml:space="preserve">Código de Cuentas. No escribir el nombre ni crear cuentas sin registrarlas primero.</t>
      </text>
    </comment>
    <comment authorId="0" ref="I281">
      <text>
        <t xml:space="preserve">Efecto en utilidad, obtenido de Cuentas. El importe de captura no debe cambiarse de signo porque sea un gasto.</t>
      </text>
    </comment>
    <comment authorId="0" ref="F149">
      <text>
        <t xml:space="preserve">Glosa útil para revisar el movimiento.</t>
      </text>
    </comment>
    <comment authorId="0" ref="J28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7">
      <text>
        <t xml:space="preserve">Fecha de reconocimiento contable del ingreso o gasto, no fecha de cobro o pago. Debe ser una fecha real.</t>
      </text>
    </comment>
    <comment authorId="0" ref="G14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7">
      <text>
        <t xml:space="preserve">Identificador único por línea; si un documento tiene varias cuentas, agrega sufijos, por ejemplo FAC001-01 y FAC001-02. Se alertan duplicados.</t>
      </text>
    </comment>
    <comment authorId="0" ref="H149">
      <text>
        <t xml:space="preserve">Grupo obtenido de Cuentas. No modificar la fórmula.</t>
      </text>
    </comment>
    <comment authorId="0" ref="E17">
      <text>
        <t xml:space="preserve">Código de Cuentas. No escribir el nombre ni crear cuentas sin registrarlas primero.</t>
      </text>
    </comment>
    <comment authorId="0" ref="I149">
      <text>
        <t xml:space="preserve">Efecto en utilidad, obtenido de Cuentas. El importe de captura no debe cambiarse de signo porque sea un gasto.</t>
      </text>
    </comment>
    <comment authorId="0" ref="F17">
      <text>
        <t xml:space="preserve">Glosa útil para revisar el movimiento.</t>
      </text>
    </comment>
    <comment authorId="0" ref="J14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7">
      <text>
        <t xml:space="preserve">Grupo obtenido de Cuentas. No modificar la fórmula.</t>
      </text>
    </comment>
    <comment authorId="0" ref="I17">
      <text>
        <t xml:space="preserve">Efecto en utilidad, obtenido de Cuentas. El importe de captura no debe cambiarse de signo porque sea un gasto.</t>
      </text>
    </comment>
    <comment authorId="0" ref="J1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82">
      <text>
        <t xml:space="preserve">Fecha de reconocimiento contable del ingreso o gasto, no fecha de cobro o pago. Debe ser una fecha real.</t>
      </text>
    </comment>
    <comment authorId="0" ref="D282">
      <text>
        <t xml:space="preserve">Identificador único por línea; si un documento tiene varias cuentas, agrega sufijos, por ejemplo FAC001-01 y FAC001-02. Se alertan duplicados.</t>
      </text>
    </comment>
    <comment authorId="0" ref="E282">
      <text>
        <t xml:space="preserve">Código de Cuentas. No escribir el nombre ni crear cuentas sin registrarlas primero.</t>
      </text>
    </comment>
    <comment authorId="0" ref="F282">
      <text>
        <t xml:space="preserve">Glosa útil para revisar el movimiento.</t>
      </text>
    </comment>
    <comment authorId="0" ref="C150">
      <text>
        <t xml:space="preserve">Fecha de reconocimiento contable del ingreso o gasto, no fecha de cobro o pago. Debe ser una fecha real.</t>
      </text>
    </comment>
    <comment authorId="0" ref="G28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50">
      <text>
        <t xml:space="preserve">Identificador único por línea; si un documento tiene varias cuentas, agrega sufijos, por ejemplo FAC001-01 y FAC001-02. Se alertan duplicados.</t>
      </text>
    </comment>
    <comment authorId="0" ref="H282">
      <text>
        <t xml:space="preserve">Grupo obtenido de Cuentas. No modificar la fórmula.</t>
      </text>
    </comment>
    <comment authorId="0" ref="E150">
      <text>
        <t xml:space="preserve">Código de Cuentas. No escribir el nombre ni crear cuentas sin registrarlas primero.</t>
      </text>
    </comment>
    <comment authorId="0" ref="I282">
      <text>
        <t xml:space="preserve">Efecto en utilidad, obtenido de Cuentas. El importe de captura no debe cambiarse de signo porque sea un gasto.</t>
      </text>
    </comment>
    <comment authorId="0" ref="F150">
      <text>
        <t xml:space="preserve">Glosa útil para revisar el movimiento.</t>
      </text>
    </comment>
    <comment authorId="0" ref="J28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8">
      <text>
        <t xml:space="preserve">Fecha de reconocimiento contable del ingreso o gasto, no fecha de cobro o pago. Debe ser una fecha real.</t>
      </text>
    </comment>
    <comment authorId="0" ref="G15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8">
      <text>
        <t xml:space="preserve">Identificador único por línea; si un documento tiene varias cuentas, agrega sufijos, por ejemplo FAC001-01 y FAC001-02. Se alertan duplicados.</t>
      </text>
    </comment>
    <comment authorId="0" ref="H150">
      <text>
        <t xml:space="preserve">Grupo obtenido de Cuentas. No modificar la fórmula.</t>
      </text>
    </comment>
    <comment authorId="0" ref="E18">
      <text>
        <t xml:space="preserve">Código de Cuentas. No escribir el nombre ni crear cuentas sin registrarlas primero.</t>
      </text>
    </comment>
    <comment authorId="0" ref="I150">
      <text>
        <t xml:space="preserve">Efecto en utilidad, obtenido de Cuentas. El importe de captura no debe cambiarse de signo porque sea un gasto.</t>
      </text>
    </comment>
    <comment authorId="0" ref="F18">
      <text>
        <t xml:space="preserve">Glosa útil para revisar el movimiento.</t>
      </text>
    </comment>
    <comment authorId="0" ref="J15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8">
      <text>
        <t xml:space="preserve">Grupo obtenido de Cuentas. No modificar la fórmula.</t>
      </text>
    </comment>
    <comment authorId="0" ref="I18">
      <text>
        <t xml:space="preserve">Efecto en utilidad, obtenido de Cuentas. El importe de captura no debe cambiarse de signo porque sea un gasto.</t>
      </text>
    </comment>
    <comment authorId="0" ref="J1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83">
      <text>
        <t xml:space="preserve">Fecha de reconocimiento contable del ingreso o gasto, no fecha de cobro o pago. Debe ser una fecha real.</t>
      </text>
    </comment>
    <comment authorId="0" ref="D283">
      <text>
        <t xml:space="preserve">Identificador único por línea; si un documento tiene varias cuentas, agrega sufijos, por ejemplo FAC001-01 y FAC001-02. Se alertan duplicados.</t>
      </text>
    </comment>
    <comment authorId="0" ref="E283">
      <text>
        <t xml:space="preserve">Código de Cuentas. No escribir el nombre ni crear cuentas sin registrarlas primero.</t>
      </text>
    </comment>
    <comment authorId="0" ref="F283">
      <text>
        <t xml:space="preserve">Glosa útil para revisar el movimiento.</t>
      </text>
    </comment>
    <comment authorId="0" ref="C151">
      <text>
        <t xml:space="preserve">Fecha de reconocimiento contable del ingreso o gasto, no fecha de cobro o pago. Debe ser una fecha real.</t>
      </text>
    </comment>
    <comment authorId="0" ref="G28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51">
      <text>
        <t xml:space="preserve">Identificador único por línea; si un documento tiene varias cuentas, agrega sufijos, por ejemplo FAC001-01 y FAC001-02. Se alertan duplicados.</t>
      </text>
    </comment>
    <comment authorId="0" ref="H283">
      <text>
        <t xml:space="preserve">Grupo obtenido de Cuentas. No modificar la fórmula.</t>
      </text>
    </comment>
    <comment authorId="0" ref="E151">
      <text>
        <t xml:space="preserve">Código de Cuentas. No escribir el nombre ni crear cuentas sin registrarlas primero.</t>
      </text>
    </comment>
    <comment authorId="0" ref="I283">
      <text>
        <t xml:space="preserve">Efecto en utilidad, obtenido de Cuentas. El importe de captura no debe cambiarse de signo porque sea un gasto.</t>
      </text>
    </comment>
    <comment authorId="0" ref="F151">
      <text>
        <t xml:space="preserve">Glosa útil para revisar el movimiento.</t>
      </text>
    </comment>
    <comment authorId="0" ref="J28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9">
      <text>
        <t xml:space="preserve">Fecha de reconocimiento contable del ingreso o gasto, no fecha de cobro o pago. Debe ser una fecha real.</t>
      </text>
    </comment>
    <comment authorId="0" ref="G15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9">
      <text>
        <t xml:space="preserve">Identificador único por línea; si un documento tiene varias cuentas, agrega sufijos, por ejemplo FAC001-01 y FAC001-02. Se alertan duplicados.</t>
      </text>
    </comment>
    <comment authorId="0" ref="H151">
      <text>
        <t xml:space="preserve">Grupo obtenido de Cuentas. No modificar la fórmula.</t>
      </text>
    </comment>
    <comment authorId="0" ref="E19">
      <text>
        <t xml:space="preserve">Código de Cuentas. No escribir el nombre ni crear cuentas sin registrarlas primero.</t>
      </text>
    </comment>
    <comment authorId="0" ref="I151">
      <text>
        <t xml:space="preserve">Efecto en utilidad, obtenido de Cuentas. El importe de captura no debe cambiarse de signo porque sea un gasto.</t>
      </text>
    </comment>
    <comment authorId="0" ref="F19">
      <text>
        <t xml:space="preserve">Glosa útil para revisar el movimiento.</t>
      </text>
    </comment>
    <comment authorId="0" ref="J15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9">
      <text>
        <t xml:space="preserve">Grupo obtenido de Cuentas. No modificar la fórmula.</t>
      </text>
    </comment>
    <comment authorId="0" ref="I19">
      <text>
        <t xml:space="preserve">Efecto en utilidad, obtenido de Cuentas. El importe de captura no debe cambiarse de signo porque sea un gasto.</t>
      </text>
    </comment>
    <comment authorId="0" ref="J1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84">
      <text>
        <t xml:space="preserve">Fecha de reconocimiento contable del ingreso o gasto, no fecha de cobro o pago. Debe ser una fecha real.</t>
      </text>
    </comment>
    <comment authorId="0" ref="D284">
      <text>
        <t xml:space="preserve">Identificador único por línea; si un documento tiene varias cuentas, agrega sufijos, por ejemplo FAC001-01 y FAC001-02. Se alertan duplicados.</t>
      </text>
    </comment>
    <comment authorId="0" ref="E284">
      <text>
        <t xml:space="preserve">Código de Cuentas. No escribir el nombre ni crear cuentas sin registrarlas primero.</t>
      </text>
    </comment>
    <comment authorId="0" ref="F284">
      <text>
        <t xml:space="preserve">Glosa útil para revisar el movimiento.</t>
      </text>
    </comment>
    <comment authorId="0" ref="C152">
      <text>
        <t xml:space="preserve">Fecha de reconocimiento contable del ingreso o gasto, no fecha de cobro o pago. Debe ser una fecha real.</t>
      </text>
    </comment>
    <comment authorId="0" ref="G28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52">
      <text>
        <t xml:space="preserve">Identificador único por línea; si un documento tiene varias cuentas, agrega sufijos, por ejemplo FAC001-01 y FAC001-02. Se alertan duplicados.</t>
      </text>
    </comment>
    <comment authorId="0" ref="H284">
      <text>
        <t xml:space="preserve">Grupo obtenido de Cuentas. No modificar la fórmula.</t>
      </text>
    </comment>
    <comment authorId="0" ref="E152">
      <text>
        <t xml:space="preserve">Código de Cuentas. No escribir el nombre ni crear cuentas sin registrarlas primero.</t>
      </text>
    </comment>
    <comment authorId="0" ref="I284">
      <text>
        <t xml:space="preserve">Efecto en utilidad, obtenido de Cuentas. El importe de captura no debe cambiarse de signo porque sea un gasto.</t>
      </text>
    </comment>
    <comment authorId="0" ref="F152">
      <text>
        <t xml:space="preserve">Glosa útil para revisar el movimiento.</t>
      </text>
    </comment>
    <comment authorId="0" ref="J28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0">
      <text>
        <t xml:space="preserve">Fecha de reconocimiento contable del ingreso o gasto, no fecha de cobro o pago. Debe ser una fecha real.</t>
      </text>
    </comment>
    <comment authorId="0" ref="G15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20">
      <text>
        <t xml:space="preserve">Identificador único por línea; si un documento tiene varias cuentas, agrega sufijos, por ejemplo FAC001-01 y FAC001-02. Se alertan duplicados.</t>
      </text>
    </comment>
    <comment authorId="0" ref="H152">
      <text>
        <t xml:space="preserve">Grupo obtenido de Cuentas. No modificar la fórmula.</t>
      </text>
    </comment>
    <comment authorId="0" ref="E20">
      <text>
        <t xml:space="preserve">Código de Cuentas. No escribir el nombre ni crear cuentas sin registrarlas primero.</t>
      </text>
    </comment>
    <comment authorId="0" ref="I152">
      <text>
        <t xml:space="preserve">Efecto en utilidad, obtenido de Cuentas. El importe de captura no debe cambiarse de signo porque sea un gasto.</t>
      </text>
    </comment>
    <comment authorId="0" ref="F20">
      <text>
        <t xml:space="preserve">Glosa útil para revisar el movimiento.</t>
      </text>
    </comment>
    <comment authorId="0" ref="J15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2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20">
      <text>
        <t xml:space="preserve">Grupo obtenido de Cuentas. No modificar la fórmula.</t>
      </text>
    </comment>
    <comment authorId="0" ref="I20">
      <text>
        <t xml:space="preserve">Efecto en utilidad, obtenido de Cuentas. El importe de captura no debe cambiarse de signo porque sea un gasto.</t>
      </text>
    </comment>
    <comment authorId="0" ref="J2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85">
      <text>
        <t xml:space="preserve">Fecha de reconocimiento contable del ingreso o gasto, no fecha de cobro o pago. Debe ser una fecha real.</t>
      </text>
    </comment>
    <comment authorId="0" ref="D285">
      <text>
        <t xml:space="preserve">Identificador único por línea; si un documento tiene varias cuentas, agrega sufijos, por ejemplo FAC001-01 y FAC001-02. Se alertan duplicados.</t>
      </text>
    </comment>
    <comment authorId="0" ref="E285">
      <text>
        <t xml:space="preserve">Código de Cuentas. No escribir el nombre ni crear cuentas sin registrarlas primero.</t>
      </text>
    </comment>
    <comment authorId="0" ref="F285">
      <text>
        <t xml:space="preserve">Glosa útil para revisar el movimiento.</t>
      </text>
    </comment>
    <comment authorId="0" ref="C153">
      <text>
        <t xml:space="preserve">Fecha de reconocimiento contable del ingreso o gasto, no fecha de cobro o pago. Debe ser una fecha real.</t>
      </text>
    </comment>
    <comment authorId="0" ref="G28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53">
      <text>
        <t xml:space="preserve">Identificador único por línea; si un documento tiene varias cuentas, agrega sufijos, por ejemplo FAC001-01 y FAC001-02. Se alertan duplicados.</t>
      </text>
    </comment>
    <comment authorId="0" ref="H285">
      <text>
        <t xml:space="preserve">Grupo obtenido de Cuentas. No modificar la fórmula.</t>
      </text>
    </comment>
    <comment authorId="0" ref="E153">
      <text>
        <t xml:space="preserve">Código de Cuentas. No escribir el nombre ni crear cuentas sin registrarlas primero.</t>
      </text>
    </comment>
    <comment authorId="0" ref="I285">
      <text>
        <t xml:space="preserve">Efecto en utilidad, obtenido de Cuentas. El importe de captura no debe cambiarse de signo porque sea un gasto.</t>
      </text>
    </comment>
    <comment authorId="0" ref="F153">
      <text>
        <t xml:space="preserve">Glosa útil para revisar el movimiento.</t>
      </text>
    </comment>
    <comment authorId="0" ref="J28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1">
      <text>
        <t xml:space="preserve">Fecha de reconocimiento contable del ingreso o gasto, no fecha de cobro o pago. Debe ser una fecha real.</t>
      </text>
    </comment>
    <comment authorId="0" ref="G15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21">
      <text>
        <t xml:space="preserve">Identificador único por línea; si un documento tiene varias cuentas, agrega sufijos, por ejemplo FAC001-01 y FAC001-02. Se alertan duplicados.</t>
      </text>
    </comment>
    <comment authorId="0" ref="H153">
      <text>
        <t xml:space="preserve">Grupo obtenido de Cuentas. No modificar la fórmula.</t>
      </text>
    </comment>
    <comment authorId="0" ref="E21">
      <text>
        <t xml:space="preserve">Código de Cuentas. No escribir el nombre ni crear cuentas sin registrarlas primero.</t>
      </text>
    </comment>
    <comment authorId="0" ref="I153">
      <text>
        <t xml:space="preserve">Efecto en utilidad, obtenido de Cuentas. El importe de captura no debe cambiarse de signo porque sea un gasto.</t>
      </text>
    </comment>
    <comment authorId="0" ref="F21">
      <text>
        <t xml:space="preserve">Glosa útil para revisar el movimiento.</t>
      </text>
    </comment>
    <comment authorId="0" ref="J15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2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21">
      <text>
        <t xml:space="preserve">Grupo obtenido de Cuentas. No modificar la fórmula.</t>
      </text>
    </comment>
    <comment authorId="0" ref="I21">
      <text>
        <t xml:space="preserve">Efecto en utilidad, obtenido de Cuentas. El importe de captura no debe cambiarse de signo porque sea un gasto.</t>
      </text>
    </comment>
    <comment authorId="0" ref="J2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86">
      <text>
        <t xml:space="preserve">Fecha de reconocimiento contable del ingreso o gasto, no fecha de cobro o pago. Debe ser una fecha real.</t>
      </text>
    </comment>
    <comment authorId="0" ref="D286">
      <text>
        <t xml:space="preserve">Identificador único por línea; si un documento tiene varias cuentas, agrega sufijos, por ejemplo FAC001-01 y FAC001-02. Se alertan duplicados.</t>
      </text>
    </comment>
    <comment authorId="0" ref="E286">
      <text>
        <t xml:space="preserve">Código de Cuentas. No escribir el nombre ni crear cuentas sin registrarlas primero.</t>
      </text>
    </comment>
    <comment authorId="0" ref="F286">
      <text>
        <t xml:space="preserve">Glosa útil para revisar el movimiento.</t>
      </text>
    </comment>
    <comment authorId="0" ref="C154">
      <text>
        <t xml:space="preserve">Fecha de reconocimiento contable del ingreso o gasto, no fecha de cobro o pago. Debe ser una fecha real.</t>
      </text>
    </comment>
    <comment authorId="0" ref="G28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54">
      <text>
        <t xml:space="preserve">Identificador único por línea; si un documento tiene varias cuentas, agrega sufijos, por ejemplo FAC001-01 y FAC001-02. Se alertan duplicados.</t>
      </text>
    </comment>
    <comment authorId="0" ref="H286">
      <text>
        <t xml:space="preserve">Grupo obtenido de Cuentas. No modificar la fórmula.</t>
      </text>
    </comment>
    <comment authorId="0" ref="E154">
      <text>
        <t xml:space="preserve">Código de Cuentas. No escribir el nombre ni crear cuentas sin registrarlas primero.</t>
      </text>
    </comment>
    <comment authorId="0" ref="I286">
      <text>
        <t xml:space="preserve">Efecto en utilidad, obtenido de Cuentas. El importe de captura no debe cambiarse de signo porque sea un gasto.</t>
      </text>
    </comment>
    <comment authorId="0" ref="F154">
      <text>
        <t xml:space="preserve">Glosa útil para revisar el movimiento.</t>
      </text>
    </comment>
    <comment authorId="0" ref="J28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2">
      <text>
        <t xml:space="preserve">Fecha de reconocimiento contable del ingreso o gasto, no fecha de cobro o pago. Debe ser una fecha real.</t>
      </text>
    </comment>
    <comment authorId="0" ref="G15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22">
      <text>
        <t xml:space="preserve">Identificador único por línea; si un documento tiene varias cuentas, agrega sufijos, por ejemplo FAC001-01 y FAC001-02. Se alertan duplicados.</t>
      </text>
    </comment>
    <comment authorId="0" ref="H154">
      <text>
        <t xml:space="preserve">Grupo obtenido de Cuentas. No modificar la fórmula.</t>
      </text>
    </comment>
    <comment authorId="0" ref="E22">
      <text>
        <t xml:space="preserve">Código de Cuentas. No escribir el nombre ni crear cuentas sin registrarlas primero.</t>
      </text>
    </comment>
    <comment authorId="0" ref="I154">
      <text>
        <t xml:space="preserve">Efecto en utilidad, obtenido de Cuentas. El importe de captura no debe cambiarse de signo porque sea un gasto.</t>
      </text>
    </comment>
    <comment authorId="0" ref="F22">
      <text>
        <t xml:space="preserve">Glosa útil para revisar el movimiento.</t>
      </text>
    </comment>
    <comment authorId="0" ref="J15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2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22">
      <text>
        <t xml:space="preserve">Grupo obtenido de Cuentas. No modificar la fórmula.</t>
      </text>
    </comment>
    <comment authorId="0" ref="I22">
      <text>
        <t xml:space="preserve">Efecto en utilidad, obtenido de Cuentas. El importe de captura no debe cambiarse de signo porque sea un gasto.</t>
      </text>
    </comment>
    <comment authorId="0" ref="J2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87">
      <text>
        <t xml:space="preserve">Fecha de reconocimiento contable del ingreso o gasto, no fecha de cobro o pago. Debe ser una fecha real.</t>
      </text>
    </comment>
    <comment authorId="0" ref="D287">
      <text>
        <t xml:space="preserve">Identificador único por línea; si un documento tiene varias cuentas, agrega sufijos, por ejemplo FAC001-01 y FAC001-02. Se alertan duplicados.</t>
      </text>
    </comment>
    <comment authorId="0" ref="E287">
      <text>
        <t xml:space="preserve">Código de Cuentas. No escribir el nombre ni crear cuentas sin registrarlas primero.</t>
      </text>
    </comment>
    <comment authorId="0" ref="F287">
      <text>
        <t xml:space="preserve">Glosa útil para revisar el movimiento.</t>
      </text>
    </comment>
    <comment authorId="0" ref="C155">
      <text>
        <t xml:space="preserve">Fecha de reconocimiento contable del ingreso o gasto, no fecha de cobro o pago. Debe ser una fecha real.</t>
      </text>
    </comment>
    <comment authorId="0" ref="G28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55">
      <text>
        <t xml:space="preserve">Identificador único por línea; si un documento tiene varias cuentas, agrega sufijos, por ejemplo FAC001-01 y FAC001-02. Se alertan duplicados.</t>
      </text>
    </comment>
    <comment authorId="0" ref="H287">
      <text>
        <t xml:space="preserve">Grupo obtenido de Cuentas. No modificar la fórmula.</t>
      </text>
    </comment>
    <comment authorId="0" ref="E155">
      <text>
        <t xml:space="preserve">Código de Cuentas. No escribir el nombre ni crear cuentas sin registrarlas primero.</t>
      </text>
    </comment>
    <comment authorId="0" ref="I287">
      <text>
        <t xml:space="preserve">Efecto en utilidad, obtenido de Cuentas. El importe de captura no debe cambiarse de signo porque sea un gasto.</t>
      </text>
    </comment>
    <comment authorId="0" ref="F155">
      <text>
        <t xml:space="preserve">Glosa útil para revisar el movimiento.</t>
      </text>
    </comment>
    <comment authorId="0" ref="J28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3">
      <text>
        <t xml:space="preserve">Fecha de reconocimiento contable del ingreso o gasto, no fecha de cobro o pago. Debe ser una fecha real.</t>
      </text>
    </comment>
    <comment authorId="0" ref="G15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23">
      <text>
        <t xml:space="preserve">Identificador único por línea; si un documento tiene varias cuentas, agrega sufijos, por ejemplo FAC001-01 y FAC001-02. Se alertan duplicados.</t>
      </text>
    </comment>
    <comment authorId="0" ref="H155">
      <text>
        <t xml:space="preserve">Grupo obtenido de Cuentas. No modificar la fórmula.</t>
      </text>
    </comment>
    <comment authorId="0" ref="E23">
      <text>
        <t xml:space="preserve">Código de Cuentas. No escribir el nombre ni crear cuentas sin registrarlas primero.</t>
      </text>
    </comment>
    <comment authorId="0" ref="I155">
      <text>
        <t xml:space="preserve">Efecto en utilidad, obtenido de Cuentas. El importe de captura no debe cambiarse de signo porque sea un gasto.</t>
      </text>
    </comment>
    <comment authorId="0" ref="F23">
      <text>
        <t xml:space="preserve">Glosa útil para revisar el movimiento.</t>
      </text>
    </comment>
    <comment authorId="0" ref="J15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2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23">
      <text>
        <t xml:space="preserve">Grupo obtenido de Cuentas. No modificar la fórmula.</t>
      </text>
    </comment>
    <comment authorId="0" ref="I23">
      <text>
        <t xml:space="preserve">Efecto en utilidad, obtenido de Cuentas. El importe de captura no debe cambiarse de signo porque sea un gasto.</t>
      </text>
    </comment>
    <comment authorId="0" ref="J2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88">
      <text>
        <t xml:space="preserve">Fecha de reconocimiento contable del ingreso o gasto, no fecha de cobro o pago. Debe ser una fecha real.</t>
      </text>
    </comment>
    <comment authorId="0" ref="D288">
      <text>
        <t xml:space="preserve">Identificador único por línea; si un documento tiene varias cuentas, agrega sufijos, por ejemplo FAC001-01 y FAC001-02. Se alertan duplicados.</t>
      </text>
    </comment>
    <comment authorId="0" ref="E288">
      <text>
        <t xml:space="preserve">Código de Cuentas. No escribir el nombre ni crear cuentas sin registrarlas primero.</t>
      </text>
    </comment>
    <comment authorId="0" ref="F288">
      <text>
        <t xml:space="preserve">Glosa útil para revisar el movimiento.</t>
      </text>
    </comment>
    <comment authorId="0" ref="C156">
      <text>
        <t xml:space="preserve">Fecha de reconocimiento contable del ingreso o gasto, no fecha de cobro o pago. Debe ser una fecha real.</t>
      </text>
    </comment>
    <comment authorId="0" ref="G28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56">
      <text>
        <t xml:space="preserve">Identificador único por línea; si un documento tiene varias cuentas, agrega sufijos, por ejemplo FAC001-01 y FAC001-02. Se alertan duplicados.</t>
      </text>
    </comment>
    <comment authorId="0" ref="H288">
      <text>
        <t xml:space="preserve">Grupo obtenido de Cuentas. No modificar la fórmula.</t>
      </text>
    </comment>
    <comment authorId="0" ref="E156">
      <text>
        <t xml:space="preserve">Código de Cuentas. No escribir el nombre ni crear cuentas sin registrarlas primero.</t>
      </text>
    </comment>
    <comment authorId="0" ref="I288">
      <text>
        <t xml:space="preserve">Efecto en utilidad, obtenido de Cuentas. El importe de captura no debe cambiarse de signo porque sea un gasto.</t>
      </text>
    </comment>
    <comment authorId="0" ref="F156">
      <text>
        <t xml:space="preserve">Glosa útil para revisar el movimiento.</t>
      </text>
    </comment>
    <comment authorId="0" ref="J28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4">
      <text>
        <t xml:space="preserve">Fecha de reconocimiento contable del ingreso o gasto, no fecha de cobro o pago. Debe ser una fecha real.</t>
      </text>
    </comment>
    <comment authorId="0" ref="G15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24">
      <text>
        <t xml:space="preserve">Identificador único por línea; si un documento tiene varias cuentas, agrega sufijos, por ejemplo FAC001-01 y FAC001-02. Se alertan duplicados.</t>
      </text>
    </comment>
    <comment authorId="0" ref="H156">
      <text>
        <t xml:space="preserve">Grupo obtenido de Cuentas. No modificar la fórmula.</t>
      </text>
    </comment>
    <comment authorId="0" ref="E24">
      <text>
        <t xml:space="preserve">Código de Cuentas. No escribir el nombre ni crear cuentas sin registrarlas primero.</t>
      </text>
    </comment>
    <comment authorId="0" ref="I156">
      <text>
        <t xml:space="preserve">Efecto en utilidad, obtenido de Cuentas. El importe de captura no debe cambiarse de signo porque sea un gasto.</t>
      </text>
    </comment>
    <comment authorId="0" ref="F24">
      <text>
        <t xml:space="preserve">Glosa útil para revisar el movimiento.</t>
      </text>
    </comment>
    <comment authorId="0" ref="J15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2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24">
      <text>
        <t xml:space="preserve">Grupo obtenido de Cuentas. No modificar la fórmula.</t>
      </text>
    </comment>
    <comment authorId="0" ref="I24">
      <text>
        <t xml:space="preserve">Efecto en utilidad, obtenido de Cuentas. El importe de captura no debe cambiarse de signo porque sea un gasto.</t>
      </text>
    </comment>
    <comment authorId="0" ref="J2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89">
      <text>
        <t xml:space="preserve">Fecha de reconocimiento contable del ingreso o gasto, no fecha de cobro o pago. Debe ser una fecha real.</t>
      </text>
    </comment>
    <comment authorId="0" ref="D289">
      <text>
        <t xml:space="preserve">Identificador único por línea; si un documento tiene varias cuentas, agrega sufijos, por ejemplo FAC001-01 y FAC001-02. Se alertan duplicados.</t>
      </text>
    </comment>
    <comment authorId="0" ref="E289">
      <text>
        <t xml:space="preserve">Código de Cuentas. No escribir el nombre ni crear cuentas sin registrarlas primero.</t>
      </text>
    </comment>
    <comment authorId="0" ref="F289">
      <text>
        <t xml:space="preserve">Glosa útil para revisar el movimiento.</t>
      </text>
    </comment>
    <comment authorId="0" ref="C157">
      <text>
        <t xml:space="preserve">Fecha de reconocimiento contable del ingreso o gasto, no fecha de cobro o pago. Debe ser una fecha real.</t>
      </text>
    </comment>
    <comment authorId="0" ref="G28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57">
      <text>
        <t xml:space="preserve">Identificador único por línea; si un documento tiene varias cuentas, agrega sufijos, por ejemplo FAC001-01 y FAC001-02. Se alertan duplicados.</t>
      </text>
    </comment>
    <comment authorId="0" ref="H289">
      <text>
        <t xml:space="preserve">Grupo obtenido de Cuentas. No modificar la fórmula.</t>
      </text>
    </comment>
    <comment authorId="0" ref="E157">
      <text>
        <t xml:space="preserve">Código de Cuentas. No escribir el nombre ni crear cuentas sin registrarlas primero.</t>
      </text>
    </comment>
    <comment authorId="0" ref="I289">
      <text>
        <t xml:space="preserve">Efecto en utilidad, obtenido de Cuentas. El importe de captura no debe cambiarse de signo porque sea un gasto.</t>
      </text>
    </comment>
    <comment authorId="0" ref="F157">
      <text>
        <t xml:space="preserve">Glosa útil para revisar el movimiento.</t>
      </text>
    </comment>
    <comment authorId="0" ref="J28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5">
      <text>
        <t xml:space="preserve">Fecha de reconocimiento contable del ingreso o gasto, no fecha de cobro o pago. Debe ser una fecha real.</t>
      </text>
    </comment>
    <comment authorId="0" ref="G15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25">
      <text>
        <t xml:space="preserve">Identificador único por línea; si un documento tiene varias cuentas, agrega sufijos, por ejemplo FAC001-01 y FAC001-02. Se alertan duplicados.</t>
      </text>
    </comment>
    <comment authorId="0" ref="H157">
      <text>
        <t xml:space="preserve">Grupo obtenido de Cuentas. No modificar la fórmula.</t>
      </text>
    </comment>
    <comment authorId="0" ref="E25">
      <text>
        <t xml:space="preserve">Código de Cuentas. No escribir el nombre ni crear cuentas sin registrarlas primero.</t>
      </text>
    </comment>
    <comment authorId="0" ref="I157">
      <text>
        <t xml:space="preserve">Efecto en utilidad, obtenido de Cuentas. El importe de captura no debe cambiarse de signo porque sea un gasto.</t>
      </text>
    </comment>
    <comment authorId="0" ref="F25">
      <text>
        <t xml:space="preserve">Glosa útil para revisar el movimiento.</t>
      </text>
    </comment>
    <comment authorId="0" ref="J15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2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25">
      <text>
        <t xml:space="preserve">Grupo obtenido de Cuentas. No modificar la fórmula.</t>
      </text>
    </comment>
    <comment authorId="0" ref="I25">
      <text>
        <t xml:space="preserve">Efecto en utilidad, obtenido de Cuentas. El importe de captura no debe cambiarse de signo porque sea un gasto.</t>
      </text>
    </comment>
    <comment authorId="0" ref="J2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90">
      <text>
        <t xml:space="preserve">Fecha de reconocimiento contable del ingreso o gasto, no fecha de cobro o pago. Debe ser una fecha real.</t>
      </text>
    </comment>
    <comment authorId="0" ref="D290">
      <text>
        <t xml:space="preserve">Identificador único por línea; si un documento tiene varias cuentas, agrega sufijos, por ejemplo FAC001-01 y FAC001-02. Se alertan duplicados.</t>
      </text>
    </comment>
    <comment authorId="0" ref="E290">
      <text>
        <t xml:space="preserve">Código de Cuentas. No escribir el nombre ni crear cuentas sin registrarlas primero.</t>
      </text>
    </comment>
    <comment authorId="0" ref="F290">
      <text>
        <t xml:space="preserve">Glosa útil para revisar el movimiento.</t>
      </text>
    </comment>
    <comment authorId="0" ref="C158">
      <text>
        <t xml:space="preserve">Fecha de reconocimiento contable del ingreso o gasto, no fecha de cobro o pago. Debe ser una fecha real.</t>
      </text>
    </comment>
    <comment authorId="0" ref="G29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58">
      <text>
        <t xml:space="preserve">Identificador único por línea; si un documento tiene varias cuentas, agrega sufijos, por ejemplo FAC001-01 y FAC001-02. Se alertan duplicados.</t>
      </text>
    </comment>
    <comment authorId="0" ref="H290">
      <text>
        <t xml:space="preserve">Grupo obtenido de Cuentas. No modificar la fórmula.</t>
      </text>
    </comment>
    <comment authorId="0" ref="E158">
      <text>
        <t xml:space="preserve">Código de Cuentas. No escribir el nombre ni crear cuentas sin registrarlas primero.</t>
      </text>
    </comment>
    <comment authorId="0" ref="I290">
      <text>
        <t xml:space="preserve">Efecto en utilidad, obtenido de Cuentas. El importe de captura no debe cambiarse de signo porque sea un gasto.</t>
      </text>
    </comment>
    <comment authorId="0" ref="F158">
      <text>
        <t xml:space="preserve">Glosa útil para revisar el movimiento.</t>
      </text>
    </comment>
    <comment authorId="0" ref="J29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6">
      <text>
        <t xml:space="preserve">Fecha de reconocimiento contable del ingreso o gasto, no fecha de cobro o pago. Debe ser una fecha real.</t>
      </text>
    </comment>
    <comment authorId="0" ref="G15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26">
      <text>
        <t xml:space="preserve">Identificador único por línea; si un documento tiene varias cuentas, agrega sufijos, por ejemplo FAC001-01 y FAC001-02. Se alertan duplicados.</t>
      </text>
    </comment>
    <comment authorId="0" ref="H158">
      <text>
        <t xml:space="preserve">Grupo obtenido de Cuentas. No modificar la fórmula.</t>
      </text>
    </comment>
    <comment authorId="0" ref="E26">
      <text>
        <t xml:space="preserve">Código de Cuentas. No escribir el nombre ni crear cuentas sin registrarlas primero.</t>
      </text>
    </comment>
    <comment authorId="0" ref="I158">
      <text>
        <t xml:space="preserve">Efecto en utilidad, obtenido de Cuentas. El importe de captura no debe cambiarse de signo porque sea un gasto.</t>
      </text>
    </comment>
    <comment authorId="0" ref="F26">
      <text>
        <t xml:space="preserve">Glosa útil para revisar el movimiento.</t>
      </text>
    </comment>
    <comment authorId="0" ref="J15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2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26">
      <text>
        <t xml:space="preserve">Grupo obtenido de Cuentas. No modificar la fórmula.</t>
      </text>
    </comment>
    <comment authorId="0" ref="I26">
      <text>
        <t xml:space="preserve">Efecto en utilidad, obtenido de Cuentas. El importe de captura no debe cambiarse de signo porque sea un gasto.</t>
      </text>
    </comment>
    <comment authorId="0" ref="J2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91">
      <text>
        <t xml:space="preserve">Fecha de reconocimiento contable del ingreso o gasto, no fecha de cobro o pago. Debe ser una fecha real.</t>
      </text>
    </comment>
    <comment authorId="0" ref="D291">
      <text>
        <t xml:space="preserve">Identificador único por línea; si un documento tiene varias cuentas, agrega sufijos, por ejemplo FAC001-01 y FAC001-02. Se alertan duplicados.</t>
      </text>
    </comment>
    <comment authorId="0" ref="E291">
      <text>
        <t xml:space="preserve">Código de Cuentas. No escribir el nombre ni crear cuentas sin registrarlas primero.</t>
      </text>
    </comment>
    <comment authorId="0" ref="F291">
      <text>
        <t xml:space="preserve">Glosa útil para revisar el movimiento.</t>
      </text>
    </comment>
    <comment authorId="0" ref="C159">
      <text>
        <t xml:space="preserve">Fecha de reconocimiento contable del ingreso o gasto, no fecha de cobro o pago. Debe ser una fecha real.</t>
      </text>
    </comment>
    <comment authorId="0" ref="G29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59">
      <text>
        <t xml:space="preserve">Identificador único por línea; si un documento tiene varias cuentas, agrega sufijos, por ejemplo FAC001-01 y FAC001-02. Se alertan duplicados.</t>
      </text>
    </comment>
    <comment authorId="0" ref="H291">
      <text>
        <t xml:space="preserve">Grupo obtenido de Cuentas. No modificar la fórmula.</t>
      </text>
    </comment>
    <comment authorId="0" ref="E159">
      <text>
        <t xml:space="preserve">Código de Cuentas. No escribir el nombre ni crear cuentas sin registrarlas primero.</t>
      </text>
    </comment>
    <comment authorId="0" ref="I291">
      <text>
        <t xml:space="preserve">Efecto en utilidad, obtenido de Cuentas. El importe de captura no debe cambiarse de signo porque sea un gasto.</t>
      </text>
    </comment>
    <comment authorId="0" ref="F159">
      <text>
        <t xml:space="preserve">Glosa útil para revisar el movimiento.</t>
      </text>
    </comment>
    <comment authorId="0" ref="J29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7">
      <text>
        <t xml:space="preserve">Fecha de reconocimiento contable del ingreso o gasto, no fecha de cobro o pago. Debe ser una fecha real.</t>
      </text>
    </comment>
    <comment authorId="0" ref="G15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27">
      <text>
        <t xml:space="preserve">Identificador único por línea; si un documento tiene varias cuentas, agrega sufijos, por ejemplo FAC001-01 y FAC001-02. Se alertan duplicados.</t>
      </text>
    </comment>
    <comment authorId="0" ref="H159">
      <text>
        <t xml:space="preserve">Grupo obtenido de Cuentas. No modificar la fórmula.</t>
      </text>
    </comment>
    <comment authorId="0" ref="E27">
      <text>
        <t xml:space="preserve">Código de Cuentas. No escribir el nombre ni crear cuentas sin registrarlas primero.</t>
      </text>
    </comment>
    <comment authorId="0" ref="I159">
      <text>
        <t xml:space="preserve">Efecto en utilidad, obtenido de Cuentas. El importe de captura no debe cambiarse de signo porque sea un gasto.</t>
      </text>
    </comment>
    <comment authorId="0" ref="F27">
      <text>
        <t xml:space="preserve">Glosa útil para revisar el movimiento.</t>
      </text>
    </comment>
    <comment authorId="0" ref="J15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2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27">
      <text>
        <t xml:space="preserve">Grupo obtenido de Cuentas. No modificar la fórmula.</t>
      </text>
    </comment>
    <comment authorId="0" ref="I27">
      <text>
        <t xml:space="preserve">Efecto en utilidad, obtenido de Cuentas. El importe de captura no debe cambiarse de signo porque sea un gasto.</t>
      </text>
    </comment>
    <comment authorId="0" ref="J2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92">
      <text>
        <t xml:space="preserve">Fecha de reconocimiento contable del ingreso o gasto, no fecha de cobro o pago. Debe ser una fecha real.</t>
      </text>
    </comment>
    <comment authorId="0" ref="D292">
      <text>
        <t xml:space="preserve">Identificador único por línea; si un documento tiene varias cuentas, agrega sufijos, por ejemplo FAC001-01 y FAC001-02. Se alertan duplicados.</t>
      </text>
    </comment>
    <comment authorId="0" ref="E292">
      <text>
        <t xml:space="preserve">Código de Cuentas. No escribir el nombre ni crear cuentas sin registrarlas primero.</t>
      </text>
    </comment>
    <comment authorId="0" ref="F292">
      <text>
        <t xml:space="preserve">Glosa útil para revisar el movimiento.</t>
      </text>
    </comment>
    <comment authorId="0" ref="C160">
      <text>
        <t xml:space="preserve">Fecha de reconocimiento contable del ingreso o gasto, no fecha de cobro o pago. Debe ser una fecha real.</t>
      </text>
    </comment>
    <comment authorId="0" ref="G29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60">
      <text>
        <t xml:space="preserve">Identificador único por línea; si un documento tiene varias cuentas, agrega sufijos, por ejemplo FAC001-01 y FAC001-02. Se alertan duplicados.</t>
      </text>
    </comment>
    <comment authorId="0" ref="H292">
      <text>
        <t xml:space="preserve">Grupo obtenido de Cuentas. No modificar la fórmula.</t>
      </text>
    </comment>
    <comment authorId="0" ref="E160">
      <text>
        <t xml:space="preserve">Código de Cuentas. No escribir el nombre ni crear cuentas sin registrarlas primero.</t>
      </text>
    </comment>
    <comment authorId="0" ref="I292">
      <text>
        <t xml:space="preserve">Efecto en utilidad, obtenido de Cuentas. El importe de captura no debe cambiarse de signo porque sea un gasto.</t>
      </text>
    </comment>
    <comment authorId="0" ref="F160">
      <text>
        <t xml:space="preserve">Glosa útil para revisar el movimiento.</t>
      </text>
    </comment>
    <comment authorId="0" ref="J29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8">
      <text>
        <t xml:space="preserve">Fecha de reconocimiento contable del ingreso o gasto, no fecha de cobro o pago. Debe ser una fecha real.</t>
      </text>
    </comment>
    <comment authorId="0" ref="G16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28">
      <text>
        <t xml:space="preserve">Identificador único por línea; si un documento tiene varias cuentas, agrega sufijos, por ejemplo FAC001-01 y FAC001-02. Se alertan duplicados.</t>
      </text>
    </comment>
    <comment authorId="0" ref="H160">
      <text>
        <t xml:space="preserve">Grupo obtenido de Cuentas. No modificar la fórmula.</t>
      </text>
    </comment>
    <comment authorId="0" ref="E28">
      <text>
        <t xml:space="preserve">Código de Cuentas. No escribir el nombre ni crear cuentas sin registrarlas primero.</t>
      </text>
    </comment>
    <comment authorId="0" ref="I160">
      <text>
        <t xml:space="preserve">Efecto en utilidad, obtenido de Cuentas. El importe de captura no debe cambiarse de signo porque sea un gasto.</t>
      </text>
    </comment>
    <comment authorId="0" ref="F28">
      <text>
        <t xml:space="preserve">Glosa útil para revisar el movimiento.</t>
      </text>
    </comment>
    <comment authorId="0" ref="J16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2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28">
      <text>
        <t xml:space="preserve">Grupo obtenido de Cuentas. No modificar la fórmula.</t>
      </text>
    </comment>
    <comment authorId="0" ref="I28">
      <text>
        <t xml:space="preserve">Efecto en utilidad, obtenido de Cuentas. El importe de captura no debe cambiarse de signo porque sea un gasto.</t>
      </text>
    </comment>
    <comment authorId="0" ref="J2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93">
      <text>
        <t xml:space="preserve">Fecha de reconocimiento contable del ingreso o gasto, no fecha de cobro o pago. Debe ser una fecha real.</t>
      </text>
    </comment>
    <comment authorId="0" ref="D293">
      <text>
        <t xml:space="preserve">Identificador único por línea; si un documento tiene varias cuentas, agrega sufijos, por ejemplo FAC001-01 y FAC001-02. Se alertan duplicados.</t>
      </text>
    </comment>
    <comment authorId="0" ref="E293">
      <text>
        <t xml:space="preserve">Código de Cuentas. No escribir el nombre ni crear cuentas sin registrarlas primero.</t>
      </text>
    </comment>
    <comment authorId="0" ref="F293">
      <text>
        <t xml:space="preserve">Glosa útil para revisar el movimiento.</t>
      </text>
    </comment>
    <comment authorId="0" ref="C161">
      <text>
        <t xml:space="preserve">Fecha de reconocimiento contable del ingreso o gasto, no fecha de cobro o pago. Debe ser una fecha real.</t>
      </text>
    </comment>
    <comment authorId="0" ref="G29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61">
      <text>
        <t xml:space="preserve">Identificador único por línea; si un documento tiene varias cuentas, agrega sufijos, por ejemplo FAC001-01 y FAC001-02. Se alertan duplicados.</t>
      </text>
    </comment>
    <comment authorId="0" ref="H293">
      <text>
        <t xml:space="preserve">Grupo obtenido de Cuentas. No modificar la fórmula.</t>
      </text>
    </comment>
    <comment authorId="0" ref="E161">
      <text>
        <t xml:space="preserve">Código de Cuentas. No escribir el nombre ni crear cuentas sin registrarlas primero.</t>
      </text>
    </comment>
    <comment authorId="0" ref="I293">
      <text>
        <t xml:space="preserve">Efecto en utilidad, obtenido de Cuentas. El importe de captura no debe cambiarse de signo porque sea un gasto.</t>
      </text>
    </comment>
    <comment authorId="0" ref="F161">
      <text>
        <t xml:space="preserve">Glosa útil para revisar el movimiento.</t>
      </text>
    </comment>
    <comment authorId="0" ref="J29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9">
      <text>
        <t xml:space="preserve">Fecha de reconocimiento contable del ingreso o gasto, no fecha de cobro o pago. Debe ser una fecha real.</t>
      </text>
    </comment>
    <comment authorId="0" ref="G16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29">
      <text>
        <t xml:space="preserve">Identificador único por línea; si un documento tiene varias cuentas, agrega sufijos, por ejemplo FAC001-01 y FAC001-02. Se alertan duplicados.</t>
      </text>
    </comment>
    <comment authorId="0" ref="H161">
      <text>
        <t xml:space="preserve">Grupo obtenido de Cuentas. No modificar la fórmula.</t>
      </text>
    </comment>
    <comment authorId="0" ref="E29">
      <text>
        <t xml:space="preserve">Código de Cuentas. No escribir el nombre ni crear cuentas sin registrarlas primero.</t>
      </text>
    </comment>
    <comment authorId="0" ref="I161">
      <text>
        <t xml:space="preserve">Efecto en utilidad, obtenido de Cuentas. El importe de captura no debe cambiarse de signo porque sea un gasto.</t>
      </text>
    </comment>
    <comment authorId="0" ref="F29">
      <text>
        <t xml:space="preserve">Glosa útil para revisar el movimiento.</t>
      </text>
    </comment>
    <comment authorId="0" ref="J16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2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29">
      <text>
        <t xml:space="preserve">Grupo obtenido de Cuentas. No modificar la fórmula.</t>
      </text>
    </comment>
    <comment authorId="0" ref="I29">
      <text>
        <t xml:space="preserve">Efecto en utilidad, obtenido de Cuentas. El importe de captura no debe cambiarse de signo porque sea un gasto.</t>
      </text>
    </comment>
    <comment authorId="0" ref="J2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94">
      <text>
        <t xml:space="preserve">Fecha de reconocimiento contable del ingreso o gasto, no fecha de cobro o pago. Debe ser una fecha real.</t>
      </text>
    </comment>
    <comment authorId="0" ref="D294">
      <text>
        <t xml:space="preserve">Identificador único por línea; si un documento tiene varias cuentas, agrega sufijos, por ejemplo FAC001-01 y FAC001-02. Se alertan duplicados.</t>
      </text>
    </comment>
    <comment authorId="0" ref="E294">
      <text>
        <t xml:space="preserve">Código de Cuentas. No escribir el nombre ni crear cuentas sin registrarlas primero.</t>
      </text>
    </comment>
    <comment authorId="0" ref="F294">
      <text>
        <t xml:space="preserve">Glosa útil para revisar el movimiento.</t>
      </text>
    </comment>
    <comment authorId="0" ref="C162">
      <text>
        <t xml:space="preserve">Fecha de reconocimiento contable del ingreso o gasto, no fecha de cobro o pago. Debe ser una fecha real.</t>
      </text>
    </comment>
    <comment authorId="0" ref="G29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62">
      <text>
        <t xml:space="preserve">Identificador único por línea; si un documento tiene varias cuentas, agrega sufijos, por ejemplo FAC001-01 y FAC001-02. Se alertan duplicados.</t>
      </text>
    </comment>
    <comment authorId="0" ref="H294">
      <text>
        <t xml:space="preserve">Grupo obtenido de Cuentas. No modificar la fórmula.</t>
      </text>
    </comment>
    <comment authorId="0" ref="E162">
      <text>
        <t xml:space="preserve">Código de Cuentas. No escribir el nombre ni crear cuentas sin registrarlas primero.</t>
      </text>
    </comment>
    <comment authorId="0" ref="I294">
      <text>
        <t xml:space="preserve">Efecto en utilidad, obtenido de Cuentas. El importe de captura no debe cambiarse de signo porque sea un gasto.</t>
      </text>
    </comment>
    <comment authorId="0" ref="F162">
      <text>
        <t xml:space="preserve">Glosa útil para revisar el movimiento.</t>
      </text>
    </comment>
    <comment authorId="0" ref="J29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30">
      <text>
        <t xml:space="preserve">Fecha de reconocimiento contable del ingreso o gasto, no fecha de cobro o pago. Debe ser una fecha real.</t>
      </text>
    </comment>
    <comment authorId="0" ref="G16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30">
      <text>
        <t xml:space="preserve">Identificador único por línea; si un documento tiene varias cuentas, agrega sufijos, por ejemplo FAC001-01 y FAC001-02. Se alertan duplicados.</t>
      </text>
    </comment>
    <comment authorId="0" ref="H162">
      <text>
        <t xml:space="preserve">Grupo obtenido de Cuentas. No modificar la fórmula.</t>
      </text>
    </comment>
    <comment authorId="0" ref="E30">
      <text>
        <t xml:space="preserve">Código de Cuentas. No escribir el nombre ni crear cuentas sin registrarlas primero.</t>
      </text>
    </comment>
    <comment authorId="0" ref="I162">
      <text>
        <t xml:space="preserve">Efecto en utilidad, obtenido de Cuentas. El importe de captura no debe cambiarse de signo porque sea un gasto.</t>
      </text>
    </comment>
    <comment authorId="0" ref="F30">
      <text>
        <t xml:space="preserve">Glosa útil para revisar el movimiento.</t>
      </text>
    </comment>
    <comment authorId="0" ref="J16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3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30">
      <text>
        <t xml:space="preserve">Grupo obtenido de Cuentas. No modificar la fórmula.</t>
      </text>
    </comment>
    <comment authorId="0" ref="I30">
      <text>
        <t xml:space="preserve">Efecto en utilidad, obtenido de Cuentas. El importe de captura no debe cambiarse de signo porque sea un gasto.</t>
      </text>
    </comment>
    <comment authorId="0" ref="J3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95">
      <text>
        <t xml:space="preserve">Fecha de reconocimiento contable del ingreso o gasto, no fecha de cobro o pago. Debe ser una fecha real.</t>
      </text>
    </comment>
    <comment authorId="0" ref="D295">
      <text>
        <t xml:space="preserve">Identificador único por línea; si un documento tiene varias cuentas, agrega sufijos, por ejemplo FAC001-01 y FAC001-02. Se alertan duplicados.</t>
      </text>
    </comment>
    <comment authorId="0" ref="E295">
      <text>
        <t xml:space="preserve">Código de Cuentas. No escribir el nombre ni crear cuentas sin registrarlas primero.</t>
      </text>
    </comment>
    <comment authorId="0" ref="F295">
      <text>
        <t xml:space="preserve">Glosa útil para revisar el movimiento.</t>
      </text>
    </comment>
    <comment authorId="0" ref="C163">
      <text>
        <t xml:space="preserve">Fecha de reconocimiento contable del ingreso o gasto, no fecha de cobro o pago. Debe ser una fecha real.</t>
      </text>
    </comment>
    <comment authorId="0" ref="G29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63">
      <text>
        <t xml:space="preserve">Identificador único por línea; si un documento tiene varias cuentas, agrega sufijos, por ejemplo FAC001-01 y FAC001-02. Se alertan duplicados.</t>
      </text>
    </comment>
    <comment authorId="0" ref="H295">
      <text>
        <t xml:space="preserve">Grupo obtenido de Cuentas. No modificar la fórmula.</t>
      </text>
    </comment>
    <comment authorId="0" ref="E163">
      <text>
        <t xml:space="preserve">Código de Cuentas. No escribir el nombre ni crear cuentas sin registrarlas primero.</t>
      </text>
    </comment>
    <comment authorId="0" ref="I295">
      <text>
        <t xml:space="preserve">Efecto en utilidad, obtenido de Cuentas. El importe de captura no debe cambiarse de signo porque sea un gasto.</t>
      </text>
    </comment>
    <comment authorId="0" ref="F163">
      <text>
        <t xml:space="preserve">Glosa útil para revisar el movimiento.</t>
      </text>
    </comment>
    <comment authorId="0" ref="J29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31">
      <text>
        <t xml:space="preserve">Fecha de reconocimiento contable del ingreso o gasto, no fecha de cobro o pago. Debe ser una fecha real.</t>
      </text>
    </comment>
    <comment authorId="0" ref="G16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31">
      <text>
        <t xml:space="preserve">Identificador único por línea; si un documento tiene varias cuentas, agrega sufijos, por ejemplo FAC001-01 y FAC001-02. Se alertan duplicados.</t>
      </text>
    </comment>
    <comment authorId="0" ref="H163">
      <text>
        <t xml:space="preserve">Grupo obtenido de Cuentas. No modificar la fórmula.</t>
      </text>
    </comment>
    <comment authorId="0" ref="E31">
      <text>
        <t xml:space="preserve">Código de Cuentas. No escribir el nombre ni crear cuentas sin registrarlas primero.</t>
      </text>
    </comment>
    <comment authorId="0" ref="I163">
      <text>
        <t xml:space="preserve">Efecto en utilidad, obtenido de Cuentas. El importe de captura no debe cambiarse de signo porque sea un gasto.</t>
      </text>
    </comment>
    <comment authorId="0" ref="F31">
      <text>
        <t xml:space="preserve">Glosa útil para revisar el movimiento.</t>
      </text>
    </comment>
    <comment authorId="0" ref="J16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3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31">
      <text>
        <t xml:space="preserve">Grupo obtenido de Cuentas. No modificar la fórmula.</t>
      </text>
    </comment>
    <comment authorId="0" ref="I31">
      <text>
        <t xml:space="preserve">Efecto en utilidad, obtenido de Cuentas. El importe de captura no debe cambiarse de signo porque sea un gasto.</t>
      </text>
    </comment>
    <comment authorId="0" ref="J3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96">
      <text>
        <t xml:space="preserve">Fecha de reconocimiento contable del ingreso o gasto, no fecha de cobro o pago. Debe ser una fecha real.</t>
      </text>
    </comment>
    <comment authorId="0" ref="D296">
      <text>
        <t xml:space="preserve">Identificador único por línea; si un documento tiene varias cuentas, agrega sufijos, por ejemplo FAC001-01 y FAC001-02. Se alertan duplicados.</t>
      </text>
    </comment>
    <comment authorId="0" ref="E296">
      <text>
        <t xml:space="preserve">Código de Cuentas. No escribir el nombre ni crear cuentas sin registrarlas primero.</t>
      </text>
    </comment>
    <comment authorId="0" ref="F296">
      <text>
        <t xml:space="preserve">Glosa útil para revisar el movimiento.</t>
      </text>
    </comment>
    <comment authorId="0" ref="C164">
      <text>
        <t xml:space="preserve">Fecha de reconocimiento contable del ingreso o gasto, no fecha de cobro o pago. Debe ser una fecha real.</t>
      </text>
    </comment>
    <comment authorId="0" ref="G29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64">
      <text>
        <t xml:space="preserve">Identificador único por línea; si un documento tiene varias cuentas, agrega sufijos, por ejemplo FAC001-01 y FAC001-02. Se alertan duplicados.</t>
      </text>
    </comment>
    <comment authorId="0" ref="H296">
      <text>
        <t xml:space="preserve">Grupo obtenido de Cuentas. No modificar la fórmula.</t>
      </text>
    </comment>
    <comment authorId="0" ref="E164">
      <text>
        <t xml:space="preserve">Código de Cuentas. No escribir el nombre ni crear cuentas sin registrarlas primero.</t>
      </text>
    </comment>
    <comment authorId="0" ref="I296">
      <text>
        <t xml:space="preserve">Efecto en utilidad, obtenido de Cuentas. El importe de captura no debe cambiarse de signo porque sea un gasto.</t>
      </text>
    </comment>
    <comment authorId="0" ref="F164">
      <text>
        <t xml:space="preserve">Glosa útil para revisar el movimiento.</t>
      </text>
    </comment>
    <comment authorId="0" ref="J29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32">
      <text>
        <t xml:space="preserve">Fecha de reconocimiento contable del ingreso o gasto, no fecha de cobro o pago. Debe ser una fecha real.</t>
      </text>
    </comment>
    <comment authorId="0" ref="G16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32">
      <text>
        <t xml:space="preserve">Identificador único por línea; si un documento tiene varias cuentas, agrega sufijos, por ejemplo FAC001-01 y FAC001-02. Se alertan duplicados.</t>
      </text>
    </comment>
    <comment authorId="0" ref="H164">
      <text>
        <t xml:space="preserve">Grupo obtenido de Cuentas. No modificar la fórmula.</t>
      </text>
    </comment>
    <comment authorId="0" ref="E32">
      <text>
        <t xml:space="preserve">Código de Cuentas. No escribir el nombre ni crear cuentas sin registrarlas primero.</t>
      </text>
    </comment>
    <comment authorId="0" ref="I164">
      <text>
        <t xml:space="preserve">Efecto en utilidad, obtenido de Cuentas. El importe de captura no debe cambiarse de signo porque sea un gasto.</t>
      </text>
    </comment>
    <comment authorId="0" ref="F32">
      <text>
        <t xml:space="preserve">Glosa útil para revisar el movimiento.</t>
      </text>
    </comment>
    <comment authorId="0" ref="J16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3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32">
      <text>
        <t xml:space="preserve">Grupo obtenido de Cuentas. No modificar la fórmula.</t>
      </text>
    </comment>
    <comment authorId="0" ref="I32">
      <text>
        <t xml:space="preserve">Efecto en utilidad, obtenido de Cuentas. El importe de captura no debe cambiarse de signo porque sea un gasto.</t>
      </text>
    </comment>
    <comment authorId="0" ref="J3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97">
      <text>
        <t xml:space="preserve">Fecha de reconocimiento contable del ingreso o gasto, no fecha de cobro o pago. Debe ser una fecha real.</t>
      </text>
    </comment>
    <comment authorId="0" ref="D297">
      <text>
        <t xml:space="preserve">Identificador único por línea; si un documento tiene varias cuentas, agrega sufijos, por ejemplo FAC001-01 y FAC001-02. Se alertan duplicados.</t>
      </text>
    </comment>
    <comment authorId="0" ref="E297">
      <text>
        <t xml:space="preserve">Código de Cuentas. No escribir el nombre ni crear cuentas sin registrarlas primero.</t>
      </text>
    </comment>
    <comment authorId="0" ref="F297">
      <text>
        <t xml:space="preserve">Glosa útil para revisar el movimiento.</t>
      </text>
    </comment>
    <comment authorId="0" ref="C165">
      <text>
        <t xml:space="preserve">Fecha de reconocimiento contable del ingreso o gasto, no fecha de cobro o pago. Debe ser una fecha real.</t>
      </text>
    </comment>
    <comment authorId="0" ref="G29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65">
      <text>
        <t xml:space="preserve">Identificador único por línea; si un documento tiene varias cuentas, agrega sufijos, por ejemplo FAC001-01 y FAC001-02. Se alertan duplicados.</t>
      </text>
    </comment>
    <comment authorId="0" ref="H297">
      <text>
        <t xml:space="preserve">Grupo obtenido de Cuentas. No modificar la fórmula.</t>
      </text>
    </comment>
    <comment authorId="0" ref="E165">
      <text>
        <t xml:space="preserve">Código de Cuentas. No escribir el nombre ni crear cuentas sin registrarlas primero.</t>
      </text>
    </comment>
    <comment authorId="0" ref="I297">
      <text>
        <t xml:space="preserve">Efecto en utilidad, obtenido de Cuentas. El importe de captura no debe cambiarse de signo porque sea un gasto.</t>
      </text>
    </comment>
    <comment authorId="0" ref="F165">
      <text>
        <t xml:space="preserve">Glosa útil para revisar el movimiento.</t>
      </text>
    </comment>
    <comment authorId="0" ref="J29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33">
      <text>
        <t xml:space="preserve">Fecha de reconocimiento contable del ingreso o gasto, no fecha de cobro o pago. Debe ser una fecha real.</t>
      </text>
    </comment>
    <comment authorId="0" ref="G16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33">
      <text>
        <t xml:space="preserve">Identificador único por línea; si un documento tiene varias cuentas, agrega sufijos, por ejemplo FAC001-01 y FAC001-02. Se alertan duplicados.</t>
      </text>
    </comment>
    <comment authorId="0" ref="H165">
      <text>
        <t xml:space="preserve">Grupo obtenido de Cuentas. No modificar la fórmula.</t>
      </text>
    </comment>
    <comment authorId="0" ref="E33">
      <text>
        <t xml:space="preserve">Código de Cuentas. No escribir el nombre ni crear cuentas sin registrarlas primero.</t>
      </text>
    </comment>
    <comment authorId="0" ref="I165">
      <text>
        <t xml:space="preserve">Efecto en utilidad, obtenido de Cuentas. El importe de captura no debe cambiarse de signo porque sea un gasto.</t>
      </text>
    </comment>
    <comment authorId="0" ref="F33">
      <text>
        <t xml:space="preserve">Glosa útil para revisar el movimiento.</t>
      </text>
    </comment>
    <comment authorId="0" ref="J16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3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33">
      <text>
        <t xml:space="preserve">Grupo obtenido de Cuentas. No modificar la fórmula.</t>
      </text>
    </comment>
    <comment authorId="0" ref="I33">
      <text>
        <t xml:space="preserve">Efecto en utilidad, obtenido de Cuentas. El importe de captura no debe cambiarse de signo porque sea un gasto.</t>
      </text>
    </comment>
    <comment authorId="0" ref="J3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98">
      <text>
        <t xml:space="preserve">Fecha de reconocimiento contable del ingreso o gasto, no fecha de cobro o pago. Debe ser una fecha real.</t>
      </text>
    </comment>
    <comment authorId="0" ref="D298">
      <text>
        <t xml:space="preserve">Identificador único por línea; si un documento tiene varias cuentas, agrega sufijos, por ejemplo FAC001-01 y FAC001-02. Se alertan duplicados.</t>
      </text>
    </comment>
    <comment authorId="0" ref="E298">
      <text>
        <t xml:space="preserve">Código de Cuentas. No escribir el nombre ni crear cuentas sin registrarlas primero.</t>
      </text>
    </comment>
    <comment authorId="0" ref="F298">
      <text>
        <t xml:space="preserve">Glosa útil para revisar el movimiento.</t>
      </text>
    </comment>
    <comment authorId="0" ref="C166">
      <text>
        <t xml:space="preserve">Fecha de reconocimiento contable del ingreso o gasto, no fecha de cobro o pago. Debe ser una fecha real.</t>
      </text>
    </comment>
    <comment authorId="0" ref="G29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66">
      <text>
        <t xml:space="preserve">Identificador único por línea; si un documento tiene varias cuentas, agrega sufijos, por ejemplo FAC001-01 y FAC001-02. Se alertan duplicados.</t>
      </text>
    </comment>
    <comment authorId="0" ref="H298">
      <text>
        <t xml:space="preserve">Grupo obtenido de Cuentas. No modificar la fórmula.</t>
      </text>
    </comment>
    <comment authorId="0" ref="E166">
      <text>
        <t xml:space="preserve">Código de Cuentas. No escribir el nombre ni crear cuentas sin registrarlas primero.</t>
      </text>
    </comment>
    <comment authorId="0" ref="I298">
      <text>
        <t xml:space="preserve">Efecto en utilidad, obtenido de Cuentas. El importe de captura no debe cambiarse de signo porque sea un gasto.</t>
      </text>
    </comment>
    <comment authorId="0" ref="F166">
      <text>
        <t xml:space="preserve">Glosa útil para revisar el movimiento.</t>
      </text>
    </comment>
    <comment authorId="0" ref="J29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34">
      <text>
        <t xml:space="preserve">Fecha de reconocimiento contable del ingreso o gasto, no fecha de cobro o pago. Debe ser una fecha real.</t>
      </text>
    </comment>
    <comment authorId="0" ref="G16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34">
      <text>
        <t xml:space="preserve">Identificador único por línea; si un documento tiene varias cuentas, agrega sufijos, por ejemplo FAC001-01 y FAC001-02. Se alertan duplicados.</t>
      </text>
    </comment>
    <comment authorId="0" ref="H166">
      <text>
        <t xml:space="preserve">Grupo obtenido de Cuentas. No modificar la fórmula.</t>
      </text>
    </comment>
    <comment authorId="0" ref="E34">
      <text>
        <t xml:space="preserve">Código de Cuentas. No escribir el nombre ni crear cuentas sin registrarlas primero.</t>
      </text>
    </comment>
    <comment authorId="0" ref="I166">
      <text>
        <t xml:space="preserve">Efecto en utilidad, obtenido de Cuentas. El importe de captura no debe cambiarse de signo porque sea un gasto.</t>
      </text>
    </comment>
    <comment authorId="0" ref="F34">
      <text>
        <t xml:space="preserve">Glosa útil para revisar el movimiento.</t>
      </text>
    </comment>
    <comment authorId="0" ref="J16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3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34">
      <text>
        <t xml:space="preserve">Grupo obtenido de Cuentas. No modificar la fórmula.</t>
      </text>
    </comment>
    <comment authorId="0" ref="I34">
      <text>
        <t xml:space="preserve">Efecto en utilidad, obtenido de Cuentas. El importe de captura no debe cambiarse de signo porque sea un gasto.</t>
      </text>
    </comment>
    <comment authorId="0" ref="J3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99">
      <text>
        <t xml:space="preserve">Fecha de reconocimiento contable del ingreso o gasto, no fecha de cobro o pago. Debe ser una fecha real.</t>
      </text>
    </comment>
    <comment authorId="0" ref="D299">
      <text>
        <t xml:space="preserve">Identificador único por línea; si un documento tiene varias cuentas, agrega sufijos, por ejemplo FAC001-01 y FAC001-02. Se alertan duplicados.</t>
      </text>
    </comment>
    <comment authorId="0" ref="E299">
      <text>
        <t xml:space="preserve">Código de Cuentas. No escribir el nombre ni crear cuentas sin registrarlas primero.</t>
      </text>
    </comment>
    <comment authorId="0" ref="F299">
      <text>
        <t xml:space="preserve">Glosa útil para revisar el movimiento.</t>
      </text>
    </comment>
    <comment authorId="0" ref="C167">
      <text>
        <t xml:space="preserve">Fecha de reconocimiento contable del ingreso o gasto, no fecha de cobro o pago. Debe ser una fecha real.</t>
      </text>
    </comment>
    <comment authorId="0" ref="G29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67">
      <text>
        <t xml:space="preserve">Identificador único por línea; si un documento tiene varias cuentas, agrega sufijos, por ejemplo FAC001-01 y FAC001-02. Se alertan duplicados.</t>
      </text>
    </comment>
    <comment authorId="0" ref="H299">
      <text>
        <t xml:space="preserve">Grupo obtenido de Cuentas. No modificar la fórmula.</t>
      </text>
    </comment>
    <comment authorId="0" ref="E167">
      <text>
        <t xml:space="preserve">Código de Cuentas. No escribir el nombre ni crear cuentas sin registrarlas primero.</t>
      </text>
    </comment>
    <comment authorId="0" ref="I299">
      <text>
        <t xml:space="preserve">Efecto en utilidad, obtenido de Cuentas. El importe de captura no debe cambiarse de signo porque sea un gasto.</t>
      </text>
    </comment>
    <comment authorId="0" ref="F167">
      <text>
        <t xml:space="preserve">Glosa útil para revisar el movimiento.</t>
      </text>
    </comment>
    <comment authorId="0" ref="J29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35">
      <text>
        <t xml:space="preserve">Fecha de reconocimiento contable del ingreso o gasto, no fecha de cobro o pago. Debe ser una fecha real.</t>
      </text>
    </comment>
    <comment authorId="0" ref="G16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35">
      <text>
        <t xml:space="preserve">Identificador único por línea; si un documento tiene varias cuentas, agrega sufijos, por ejemplo FAC001-01 y FAC001-02. Se alertan duplicados.</t>
      </text>
    </comment>
    <comment authorId="0" ref="H167">
      <text>
        <t xml:space="preserve">Grupo obtenido de Cuentas. No modificar la fórmula.</t>
      </text>
    </comment>
    <comment authorId="0" ref="E35">
      <text>
        <t xml:space="preserve">Código de Cuentas. No escribir el nombre ni crear cuentas sin registrarlas primero.</t>
      </text>
    </comment>
    <comment authorId="0" ref="I167">
      <text>
        <t xml:space="preserve">Efecto en utilidad, obtenido de Cuentas. El importe de captura no debe cambiarse de signo porque sea un gasto.</t>
      </text>
    </comment>
    <comment authorId="0" ref="F35">
      <text>
        <t xml:space="preserve">Glosa útil para revisar el movimiento.</t>
      </text>
    </comment>
    <comment authorId="0" ref="J16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3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35">
      <text>
        <t xml:space="preserve">Grupo obtenido de Cuentas. No modificar la fórmula.</t>
      </text>
    </comment>
    <comment authorId="0" ref="I35">
      <text>
        <t xml:space="preserve">Efecto en utilidad, obtenido de Cuentas. El importe de captura no debe cambiarse de signo porque sea un gasto.</t>
      </text>
    </comment>
    <comment authorId="0" ref="J3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300">
      <text>
        <t xml:space="preserve">Fecha de reconocimiento contable del ingreso o gasto, no fecha de cobro o pago. Debe ser una fecha real.</t>
      </text>
    </comment>
    <comment authorId="0" ref="D300">
      <text>
        <t xml:space="preserve">Identificador único por línea; si un documento tiene varias cuentas, agrega sufijos, por ejemplo FAC001-01 y FAC001-02. Se alertan duplicados.</t>
      </text>
    </comment>
    <comment authorId="0" ref="E300">
      <text>
        <t xml:space="preserve">Código de Cuentas. No escribir el nombre ni crear cuentas sin registrarlas primero.</t>
      </text>
    </comment>
    <comment authorId="0" ref="F300">
      <text>
        <t xml:space="preserve">Glosa útil para revisar el movimiento.</t>
      </text>
    </comment>
    <comment authorId="0" ref="C168">
      <text>
        <t xml:space="preserve">Fecha de reconocimiento contable del ingreso o gasto, no fecha de cobro o pago. Debe ser una fecha real.</t>
      </text>
    </comment>
    <comment authorId="0" ref="G30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68">
      <text>
        <t xml:space="preserve">Identificador único por línea; si un documento tiene varias cuentas, agrega sufijos, por ejemplo FAC001-01 y FAC001-02. Se alertan duplicados.</t>
      </text>
    </comment>
    <comment authorId="0" ref="H300">
      <text>
        <t xml:space="preserve">Grupo obtenido de Cuentas. No modificar la fórmula.</t>
      </text>
    </comment>
    <comment authorId="0" ref="E168">
      <text>
        <t xml:space="preserve">Código de Cuentas. No escribir el nombre ni crear cuentas sin registrarlas primero.</t>
      </text>
    </comment>
    <comment authorId="0" ref="I300">
      <text>
        <t xml:space="preserve">Efecto en utilidad, obtenido de Cuentas. El importe de captura no debe cambiarse de signo porque sea un gasto.</t>
      </text>
    </comment>
    <comment authorId="0" ref="F168">
      <text>
        <t xml:space="preserve">Glosa útil para revisar el movimiento.</t>
      </text>
    </comment>
    <comment authorId="0" ref="J30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36">
      <text>
        <t xml:space="preserve">Fecha de reconocimiento contable del ingreso o gasto, no fecha de cobro o pago. Debe ser una fecha real.</t>
      </text>
    </comment>
    <comment authorId="0" ref="G16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36">
      <text>
        <t xml:space="preserve">Identificador único por línea; si un documento tiene varias cuentas, agrega sufijos, por ejemplo FAC001-01 y FAC001-02. Se alertan duplicados.</t>
      </text>
    </comment>
    <comment authorId="0" ref="H168">
      <text>
        <t xml:space="preserve">Grupo obtenido de Cuentas. No modificar la fórmula.</t>
      </text>
    </comment>
    <comment authorId="0" ref="E36">
      <text>
        <t xml:space="preserve">Código de Cuentas. No escribir el nombre ni crear cuentas sin registrarlas primero.</t>
      </text>
    </comment>
    <comment authorId="0" ref="I168">
      <text>
        <t xml:space="preserve">Efecto en utilidad, obtenido de Cuentas. El importe de captura no debe cambiarse de signo porque sea un gasto.</t>
      </text>
    </comment>
    <comment authorId="0" ref="F36">
      <text>
        <t xml:space="preserve">Glosa útil para revisar el movimiento.</t>
      </text>
    </comment>
    <comment authorId="0" ref="J16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3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36">
      <text>
        <t xml:space="preserve">Grupo obtenido de Cuentas. No modificar la fórmula.</t>
      </text>
    </comment>
    <comment authorId="0" ref="I36">
      <text>
        <t xml:space="preserve">Efecto en utilidad, obtenido de Cuentas. El importe de captura no debe cambiarse de signo porque sea un gasto.</t>
      </text>
    </comment>
    <comment authorId="0" ref="J3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301">
      <text>
        <t xml:space="preserve">Fecha de reconocimiento contable del ingreso o gasto, no fecha de cobro o pago. Debe ser una fecha real.</t>
      </text>
    </comment>
    <comment authorId="0" ref="D301">
      <text>
        <t xml:space="preserve">Identificador único por línea; si un documento tiene varias cuentas, agrega sufijos, por ejemplo FAC001-01 y FAC001-02. Se alertan duplicados.</t>
      </text>
    </comment>
    <comment authorId="0" ref="E301">
      <text>
        <t xml:space="preserve">Código de Cuentas. No escribir el nombre ni crear cuentas sin registrarlas primero.</t>
      </text>
    </comment>
    <comment authorId="0" ref="F301">
      <text>
        <t xml:space="preserve">Glosa útil para revisar el movimiento.</t>
      </text>
    </comment>
    <comment authorId="0" ref="C169">
      <text>
        <t xml:space="preserve">Fecha de reconocimiento contable del ingreso o gasto, no fecha de cobro o pago. Debe ser una fecha real.</t>
      </text>
    </comment>
    <comment authorId="0" ref="G30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69">
      <text>
        <t xml:space="preserve">Identificador único por línea; si un documento tiene varias cuentas, agrega sufijos, por ejemplo FAC001-01 y FAC001-02. Se alertan duplicados.</t>
      </text>
    </comment>
    <comment authorId="0" ref="H301">
      <text>
        <t xml:space="preserve">Grupo obtenido de Cuentas. No modificar la fórmula.</t>
      </text>
    </comment>
    <comment authorId="0" ref="E169">
      <text>
        <t xml:space="preserve">Código de Cuentas. No escribir el nombre ni crear cuentas sin registrarlas primero.</t>
      </text>
    </comment>
    <comment authorId="0" ref="I301">
      <text>
        <t xml:space="preserve">Efecto en utilidad, obtenido de Cuentas. El importe de captura no debe cambiarse de signo porque sea un gasto.</t>
      </text>
    </comment>
    <comment authorId="0" ref="F169">
      <text>
        <t xml:space="preserve">Glosa útil para revisar el movimiento.</t>
      </text>
    </comment>
    <comment authorId="0" ref="J30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37">
      <text>
        <t xml:space="preserve">Fecha de reconocimiento contable del ingreso o gasto, no fecha de cobro o pago. Debe ser una fecha real.</t>
      </text>
    </comment>
    <comment authorId="0" ref="G16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37">
      <text>
        <t xml:space="preserve">Identificador único por línea; si un documento tiene varias cuentas, agrega sufijos, por ejemplo FAC001-01 y FAC001-02. Se alertan duplicados.</t>
      </text>
    </comment>
    <comment authorId="0" ref="H169">
      <text>
        <t xml:space="preserve">Grupo obtenido de Cuentas. No modificar la fórmula.</t>
      </text>
    </comment>
    <comment authorId="0" ref="E37">
      <text>
        <t xml:space="preserve">Código de Cuentas. No escribir el nombre ni crear cuentas sin registrarlas primero.</t>
      </text>
    </comment>
    <comment authorId="0" ref="I169">
      <text>
        <t xml:space="preserve">Efecto en utilidad, obtenido de Cuentas. El importe de captura no debe cambiarse de signo porque sea un gasto.</t>
      </text>
    </comment>
    <comment authorId="0" ref="F37">
      <text>
        <t xml:space="preserve">Glosa útil para revisar el movimiento.</t>
      </text>
    </comment>
    <comment authorId="0" ref="J16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3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37">
      <text>
        <t xml:space="preserve">Grupo obtenido de Cuentas. No modificar la fórmula.</t>
      </text>
    </comment>
    <comment authorId="0" ref="I37">
      <text>
        <t xml:space="preserve">Efecto en utilidad, obtenido de Cuentas. El importe de captura no debe cambiarse de signo porque sea un gasto.</t>
      </text>
    </comment>
    <comment authorId="0" ref="J3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302">
      <text>
        <t xml:space="preserve">Fecha de reconocimiento contable del ingreso o gasto, no fecha de cobro o pago. Debe ser una fecha real.</t>
      </text>
    </comment>
    <comment authorId="0" ref="D302">
      <text>
        <t xml:space="preserve">Identificador único por línea; si un documento tiene varias cuentas, agrega sufijos, por ejemplo FAC001-01 y FAC001-02. Se alertan duplicados.</t>
      </text>
    </comment>
    <comment authorId="0" ref="E302">
      <text>
        <t xml:space="preserve">Código de Cuentas. No escribir el nombre ni crear cuentas sin registrarlas primero.</t>
      </text>
    </comment>
    <comment authorId="0" ref="F302">
      <text>
        <t xml:space="preserve">Glosa útil para revisar el movimiento.</t>
      </text>
    </comment>
    <comment authorId="0" ref="C170">
      <text>
        <t xml:space="preserve">Fecha de reconocimiento contable del ingreso o gasto, no fecha de cobro o pago. Debe ser una fecha real.</t>
      </text>
    </comment>
    <comment authorId="0" ref="G30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70">
      <text>
        <t xml:space="preserve">Identificador único por línea; si un documento tiene varias cuentas, agrega sufijos, por ejemplo FAC001-01 y FAC001-02. Se alertan duplicados.</t>
      </text>
    </comment>
    <comment authorId="0" ref="H302">
      <text>
        <t xml:space="preserve">Grupo obtenido de Cuentas. No modificar la fórmula.</t>
      </text>
    </comment>
    <comment authorId="0" ref="E170">
      <text>
        <t xml:space="preserve">Código de Cuentas. No escribir el nombre ni crear cuentas sin registrarlas primero.</t>
      </text>
    </comment>
    <comment authorId="0" ref="I302">
      <text>
        <t xml:space="preserve">Efecto en utilidad, obtenido de Cuentas. El importe de captura no debe cambiarse de signo porque sea un gasto.</t>
      </text>
    </comment>
    <comment authorId="0" ref="F170">
      <text>
        <t xml:space="preserve">Glosa útil para revisar el movimiento.</t>
      </text>
    </comment>
    <comment authorId="0" ref="J30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38">
      <text>
        <t xml:space="preserve">Fecha de reconocimiento contable del ingreso o gasto, no fecha de cobro o pago. Debe ser una fecha real.</t>
      </text>
    </comment>
    <comment authorId="0" ref="G17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38">
      <text>
        <t xml:space="preserve">Identificador único por línea; si un documento tiene varias cuentas, agrega sufijos, por ejemplo FAC001-01 y FAC001-02. Se alertan duplicados.</t>
      </text>
    </comment>
    <comment authorId="0" ref="H170">
      <text>
        <t xml:space="preserve">Grupo obtenido de Cuentas. No modificar la fórmula.</t>
      </text>
    </comment>
    <comment authorId="0" ref="E38">
      <text>
        <t xml:space="preserve">Código de Cuentas. No escribir el nombre ni crear cuentas sin registrarlas primero.</t>
      </text>
    </comment>
    <comment authorId="0" ref="I170">
      <text>
        <t xml:space="preserve">Efecto en utilidad, obtenido de Cuentas. El importe de captura no debe cambiarse de signo porque sea un gasto.</t>
      </text>
    </comment>
    <comment authorId="0" ref="F38">
      <text>
        <t xml:space="preserve">Glosa útil para revisar el movimiento.</t>
      </text>
    </comment>
    <comment authorId="0" ref="J17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3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38">
      <text>
        <t xml:space="preserve">Grupo obtenido de Cuentas. No modificar la fórmula.</t>
      </text>
    </comment>
    <comment authorId="0" ref="I38">
      <text>
        <t xml:space="preserve">Efecto en utilidad, obtenido de Cuentas. El importe de captura no debe cambiarse de signo porque sea un gasto.</t>
      </text>
    </comment>
    <comment authorId="0" ref="J3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303">
      <text>
        <t xml:space="preserve">Fecha de reconocimiento contable del ingreso o gasto, no fecha de cobro o pago. Debe ser una fecha real.</t>
      </text>
    </comment>
    <comment authorId="0" ref="D303">
      <text>
        <t xml:space="preserve">Identificador único por línea; si un documento tiene varias cuentas, agrega sufijos, por ejemplo FAC001-01 y FAC001-02. Se alertan duplicados.</t>
      </text>
    </comment>
    <comment authorId="0" ref="E303">
      <text>
        <t xml:space="preserve">Código de Cuentas. No escribir el nombre ni crear cuentas sin registrarlas primero.</t>
      </text>
    </comment>
    <comment authorId="0" ref="F303">
      <text>
        <t xml:space="preserve">Glosa útil para revisar el movimiento.</t>
      </text>
    </comment>
    <comment authorId="0" ref="C171">
      <text>
        <t xml:space="preserve">Fecha de reconocimiento contable del ingreso o gasto, no fecha de cobro o pago. Debe ser una fecha real.</t>
      </text>
    </comment>
    <comment authorId="0" ref="G30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71">
      <text>
        <t xml:space="preserve">Identificador único por línea; si un documento tiene varias cuentas, agrega sufijos, por ejemplo FAC001-01 y FAC001-02. Se alertan duplicados.</t>
      </text>
    </comment>
    <comment authorId="0" ref="H303">
      <text>
        <t xml:space="preserve">Grupo obtenido de Cuentas. No modificar la fórmula.</t>
      </text>
    </comment>
    <comment authorId="0" ref="E171">
      <text>
        <t xml:space="preserve">Código de Cuentas. No escribir el nombre ni crear cuentas sin registrarlas primero.</t>
      </text>
    </comment>
    <comment authorId="0" ref="I303">
      <text>
        <t xml:space="preserve">Efecto en utilidad, obtenido de Cuentas. El importe de captura no debe cambiarse de signo porque sea un gasto.</t>
      </text>
    </comment>
    <comment authorId="0" ref="F171">
      <text>
        <t xml:space="preserve">Glosa útil para revisar el movimiento.</t>
      </text>
    </comment>
    <comment authorId="0" ref="J30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39">
      <text>
        <t xml:space="preserve">Fecha de reconocimiento contable del ingreso o gasto, no fecha de cobro o pago. Debe ser una fecha real.</t>
      </text>
    </comment>
    <comment authorId="0" ref="G17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39">
      <text>
        <t xml:space="preserve">Identificador único por línea; si un documento tiene varias cuentas, agrega sufijos, por ejemplo FAC001-01 y FAC001-02. Se alertan duplicados.</t>
      </text>
    </comment>
    <comment authorId="0" ref="H171">
      <text>
        <t xml:space="preserve">Grupo obtenido de Cuentas. No modificar la fórmula.</t>
      </text>
    </comment>
    <comment authorId="0" ref="E39">
      <text>
        <t xml:space="preserve">Código de Cuentas. No escribir el nombre ni crear cuentas sin registrarlas primero.</t>
      </text>
    </comment>
    <comment authorId="0" ref="I171">
      <text>
        <t xml:space="preserve">Efecto en utilidad, obtenido de Cuentas. El importe de captura no debe cambiarse de signo porque sea un gasto.</t>
      </text>
    </comment>
    <comment authorId="0" ref="F39">
      <text>
        <t xml:space="preserve">Glosa útil para revisar el movimiento.</t>
      </text>
    </comment>
    <comment authorId="0" ref="J17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3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39">
      <text>
        <t xml:space="preserve">Grupo obtenido de Cuentas. No modificar la fórmula.</t>
      </text>
    </comment>
    <comment authorId="0" ref="I39">
      <text>
        <t xml:space="preserve">Efecto en utilidad, obtenido de Cuentas. El importe de captura no debe cambiarse de signo porque sea un gasto.</t>
      </text>
    </comment>
    <comment authorId="0" ref="J3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304">
      <text>
        <t xml:space="preserve">Fecha de reconocimiento contable del ingreso o gasto, no fecha de cobro o pago. Debe ser una fecha real.</t>
      </text>
    </comment>
    <comment authorId="0" ref="D304">
      <text>
        <t xml:space="preserve">Identificador único por línea; si un documento tiene varias cuentas, agrega sufijos, por ejemplo FAC001-01 y FAC001-02. Se alertan duplicados.</t>
      </text>
    </comment>
    <comment authorId="0" ref="E304">
      <text>
        <t xml:space="preserve">Código de Cuentas. No escribir el nombre ni crear cuentas sin registrarlas primero.</t>
      </text>
    </comment>
    <comment authorId="0" ref="F304">
      <text>
        <t xml:space="preserve">Glosa útil para revisar el movimiento.</t>
      </text>
    </comment>
    <comment authorId="0" ref="C172">
      <text>
        <t xml:space="preserve">Fecha de reconocimiento contable del ingreso o gasto, no fecha de cobro o pago. Debe ser una fecha real.</t>
      </text>
    </comment>
    <comment authorId="0" ref="G30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72">
      <text>
        <t xml:space="preserve">Identificador único por línea; si un documento tiene varias cuentas, agrega sufijos, por ejemplo FAC001-01 y FAC001-02. Se alertan duplicados.</t>
      </text>
    </comment>
    <comment authorId="0" ref="H304">
      <text>
        <t xml:space="preserve">Grupo obtenido de Cuentas. No modificar la fórmula.</t>
      </text>
    </comment>
    <comment authorId="0" ref="E172">
      <text>
        <t xml:space="preserve">Código de Cuentas. No escribir el nombre ni crear cuentas sin registrarlas primero.</t>
      </text>
    </comment>
    <comment authorId="0" ref="I304">
      <text>
        <t xml:space="preserve">Efecto en utilidad, obtenido de Cuentas. El importe de captura no debe cambiarse de signo porque sea un gasto.</t>
      </text>
    </comment>
    <comment authorId="0" ref="F172">
      <text>
        <t xml:space="preserve">Glosa útil para revisar el movimiento.</t>
      </text>
    </comment>
    <comment authorId="0" ref="J30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40">
      <text>
        <t xml:space="preserve">Fecha de reconocimiento contable del ingreso o gasto, no fecha de cobro o pago. Debe ser una fecha real.</t>
      </text>
    </comment>
    <comment authorId="0" ref="G17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40">
      <text>
        <t xml:space="preserve">Identificador único por línea; si un documento tiene varias cuentas, agrega sufijos, por ejemplo FAC001-01 y FAC001-02. Se alertan duplicados.</t>
      </text>
    </comment>
    <comment authorId="0" ref="H172">
      <text>
        <t xml:space="preserve">Grupo obtenido de Cuentas. No modificar la fórmula.</t>
      </text>
    </comment>
    <comment authorId="0" ref="E40">
      <text>
        <t xml:space="preserve">Código de Cuentas. No escribir el nombre ni crear cuentas sin registrarlas primero.</t>
      </text>
    </comment>
    <comment authorId="0" ref="I172">
      <text>
        <t xml:space="preserve">Efecto en utilidad, obtenido de Cuentas. El importe de captura no debe cambiarse de signo porque sea un gasto.</t>
      </text>
    </comment>
    <comment authorId="0" ref="F40">
      <text>
        <t xml:space="preserve">Glosa útil para revisar el movimiento.</t>
      </text>
    </comment>
    <comment authorId="0" ref="J17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4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40">
      <text>
        <t xml:space="preserve">Grupo obtenido de Cuentas. No modificar la fórmula.</t>
      </text>
    </comment>
    <comment authorId="0" ref="I40">
      <text>
        <t xml:space="preserve">Efecto en utilidad, obtenido de Cuentas. El importe de captura no debe cambiarse de signo porque sea un gasto.</t>
      </text>
    </comment>
    <comment authorId="0" ref="J4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305">
      <text>
        <t xml:space="preserve">Fecha de reconocimiento contable del ingreso o gasto, no fecha de cobro o pago. Debe ser una fecha real.</t>
      </text>
    </comment>
    <comment authorId="0" ref="D305">
      <text>
        <t xml:space="preserve">Identificador único por línea; si un documento tiene varias cuentas, agrega sufijos, por ejemplo FAC001-01 y FAC001-02. Se alertan duplicados.</t>
      </text>
    </comment>
    <comment authorId="0" ref="E305">
      <text>
        <t xml:space="preserve">Código de Cuentas. No escribir el nombre ni crear cuentas sin registrarlas primero.</t>
      </text>
    </comment>
    <comment authorId="0" ref="F305">
      <text>
        <t xml:space="preserve">Glosa útil para revisar el movimiento.</t>
      </text>
    </comment>
    <comment authorId="0" ref="C173">
      <text>
        <t xml:space="preserve">Fecha de reconocimiento contable del ingreso o gasto, no fecha de cobro o pago. Debe ser una fecha real.</t>
      </text>
    </comment>
    <comment authorId="0" ref="G30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73">
      <text>
        <t xml:space="preserve">Identificador único por línea; si un documento tiene varias cuentas, agrega sufijos, por ejemplo FAC001-01 y FAC001-02. Se alertan duplicados.</t>
      </text>
    </comment>
    <comment authorId="0" ref="H305">
      <text>
        <t xml:space="preserve">Grupo obtenido de Cuentas. No modificar la fórmula.</t>
      </text>
    </comment>
    <comment authorId="0" ref="E173">
      <text>
        <t xml:space="preserve">Código de Cuentas. No escribir el nombre ni crear cuentas sin registrarlas primero.</t>
      </text>
    </comment>
    <comment authorId="0" ref="I305">
      <text>
        <t xml:space="preserve">Efecto en utilidad, obtenido de Cuentas. El importe de captura no debe cambiarse de signo porque sea un gasto.</t>
      </text>
    </comment>
    <comment authorId="0" ref="F173">
      <text>
        <t xml:space="preserve">Glosa útil para revisar el movimiento.</t>
      </text>
    </comment>
    <comment authorId="0" ref="J30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41">
      <text>
        <t xml:space="preserve">Fecha de reconocimiento contable del ingreso o gasto, no fecha de cobro o pago. Debe ser una fecha real.</t>
      </text>
    </comment>
    <comment authorId="0" ref="G17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41">
      <text>
        <t xml:space="preserve">Identificador único por línea; si un documento tiene varias cuentas, agrega sufijos, por ejemplo FAC001-01 y FAC001-02. Se alertan duplicados.</t>
      </text>
    </comment>
    <comment authorId="0" ref="H173">
      <text>
        <t xml:space="preserve">Grupo obtenido de Cuentas. No modificar la fórmula.</t>
      </text>
    </comment>
    <comment authorId="0" ref="E41">
      <text>
        <t xml:space="preserve">Código de Cuentas. No escribir el nombre ni crear cuentas sin registrarlas primero.</t>
      </text>
    </comment>
    <comment authorId="0" ref="I173">
      <text>
        <t xml:space="preserve">Efecto en utilidad, obtenido de Cuentas. El importe de captura no debe cambiarse de signo porque sea un gasto.</t>
      </text>
    </comment>
    <comment authorId="0" ref="F41">
      <text>
        <t xml:space="preserve">Glosa útil para revisar el movimiento.</t>
      </text>
    </comment>
    <comment authorId="0" ref="J17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4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41">
      <text>
        <t xml:space="preserve">Grupo obtenido de Cuentas. No modificar la fórmula.</t>
      </text>
    </comment>
    <comment authorId="0" ref="I41">
      <text>
        <t xml:space="preserve">Efecto en utilidad, obtenido de Cuentas. El importe de captura no debe cambiarse de signo porque sea un gasto.</t>
      </text>
    </comment>
    <comment authorId="0" ref="J4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74">
      <text>
        <t xml:space="preserve">Fecha de reconocimiento contable del ingreso o gasto, no fecha de cobro o pago. Debe ser una fecha real.</t>
      </text>
    </comment>
    <comment authorId="0" ref="D174">
      <text>
        <t xml:space="preserve">Identificador único por línea; si un documento tiene varias cuentas, agrega sufijos, por ejemplo FAC001-01 y FAC001-02. Se alertan duplicados.</t>
      </text>
    </comment>
    <comment authorId="0" ref="E174">
      <text>
        <t xml:space="preserve">Código de Cuentas. No escribir el nombre ni crear cuentas sin registrarlas primero.</t>
      </text>
    </comment>
    <comment authorId="0" ref="F174">
      <text>
        <t xml:space="preserve">Glosa útil para revisar el movimiento.</t>
      </text>
    </comment>
    <comment authorId="0" ref="C42">
      <text>
        <t xml:space="preserve">Fecha de reconocimiento contable del ingreso o gasto, no fecha de cobro o pago. Debe ser una fecha real.</t>
      </text>
    </comment>
    <comment authorId="0" ref="G17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42">
      <text>
        <t xml:space="preserve">Identificador único por línea; si un documento tiene varias cuentas, agrega sufijos, por ejemplo FAC001-01 y FAC001-02. Se alertan duplicados.</t>
      </text>
    </comment>
    <comment authorId="0" ref="H174">
      <text>
        <t xml:space="preserve">Grupo obtenido de Cuentas. No modificar la fórmula.</t>
      </text>
    </comment>
    <comment authorId="0" ref="E42">
      <text>
        <t xml:space="preserve">Código de Cuentas. No escribir el nombre ni crear cuentas sin registrarlas primero.</t>
      </text>
    </comment>
    <comment authorId="0" ref="I174">
      <text>
        <t xml:space="preserve">Efecto en utilidad, obtenido de Cuentas. El importe de captura no debe cambiarse de signo porque sea un gasto.</t>
      </text>
    </comment>
    <comment authorId="0" ref="F42">
      <text>
        <t xml:space="preserve">Glosa útil para revisar el movimiento.</t>
      </text>
    </comment>
    <comment authorId="0" ref="J17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4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42">
      <text>
        <t xml:space="preserve">Grupo obtenido de Cuentas. No modificar la fórmula.</t>
      </text>
    </comment>
    <comment authorId="0" ref="I42">
      <text>
        <t xml:space="preserve">Efecto en utilidad, obtenido de Cuentas. El importe de captura no debe cambiarse de signo porque sea un gasto.</t>
      </text>
    </comment>
    <comment authorId="0" ref="J4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75">
      <text>
        <t xml:space="preserve">Fecha de reconocimiento contable del ingreso o gasto, no fecha de cobro o pago. Debe ser una fecha real.</t>
      </text>
    </comment>
    <comment authorId="0" ref="D175">
      <text>
        <t xml:space="preserve">Identificador único por línea; si un documento tiene varias cuentas, agrega sufijos, por ejemplo FAC001-01 y FAC001-02. Se alertan duplicados.</t>
      </text>
    </comment>
    <comment authorId="0" ref="E175">
      <text>
        <t xml:space="preserve">Código de Cuentas. No escribir el nombre ni crear cuentas sin registrarlas primero.</t>
      </text>
    </comment>
    <comment authorId="0" ref="F175">
      <text>
        <t xml:space="preserve">Glosa útil para revisar el movimiento.</t>
      </text>
    </comment>
    <comment authorId="0" ref="C43">
      <text>
        <t xml:space="preserve">Fecha de reconocimiento contable del ingreso o gasto, no fecha de cobro o pago. Debe ser una fecha real.</t>
      </text>
    </comment>
    <comment authorId="0" ref="G17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43">
      <text>
        <t xml:space="preserve">Identificador único por línea; si un documento tiene varias cuentas, agrega sufijos, por ejemplo FAC001-01 y FAC001-02. Se alertan duplicados.</t>
      </text>
    </comment>
    <comment authorId="0" ref="H175">
      <text>
        <t xml:space="preserve">Grupo obtenido de Cuentas. No modificar la fórmula.</t>
      </text>
    </comment>
    <comment authorId="0" ref="E43">
      <text>
        <t xml:space="preserve">Código de Cuentas. No escribir el nombre ni crear cuentas sin registrarlas primero.</t>
      </text>
    </comment>
    <comment authorId="0" ref="I175">
      <text>
        <t xml:space="preserve">Efecto en utilidad, obtenido de Cuentas. El importe de captura no debe cambiarse de signo porque sea un gasto.</t>
      </text>
    </comment>
    <comment authorId="0" ref="F43">
      <text>
        <t xml:space="preserve">Glosa útil para revisar el movimiento.</t>
      </text>
    </comment>
    <comment authorId="0" ref="J17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4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43">
      <text>
        <t xml:space="preserve">Grupo obtenido de Cuentas. No modificar la fórmula.</t>
      </text>
    </comment>
    <comment authorId="0" ref="I43">
      <text>
        <t xml:space="preserve">Efecto en utilidad, obtenido de Cuentas. El importe de captura no debe cambiarse de signo porque sea un gasto.</t>
      </text>
    </comment>
    <comment authorId="0" ref="J4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76">
      <text>
        <t xml:space="preserve">Fecha de reconocimiento contable del ingreso o gasto, no fecha de cobro o pago. Debe ser una fecha real.</t>
      </text>
    </comment>
    <comment authorId="0" ref="D176">
      <text>
        <t xml:space="preserve">Identificador único por línea; si un documento tiene varias cuentas, agrega sufijos, por ejemplo FAC001-01 y FAC001-02. Se alertan duplicados.</t>
      </text>
    </comment>
    <comment authorId="0" ref="E176">
      <text>
        <t xml:space="preserve">Código de Cuentas. No escribir el nombre ni crear cuentas sin registrarlas primero.</t>
      </text>
    </comment>
    <comment authorId="0" ref="F176">
      <text>
        <t xml:space="preserve">Glosa útil para revisar el movimiento.</t>
      </text>
    </comment>
    <comment authorId="0" ref="C44">
      <text>
        <t xml:space="preserve">Fecha de reconocimiento contable del ingreso o gasto, no fecha de cobro o pago. Debe ser una fecha real.</t>
      </text>
    </comment>
    <comment authorId="0" ref="G17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44">
      <text>
        <t xml:space="preserve">Identificador único por línea; si un documento tiene varias cuentas, agrega sufijos, por ejemplo FAC001-01 y FAC001-02. Se alertan duplicados.</t>
      </text>
    </comment>
    <comment authorId="0" ref="H176">
      <text>
        <t xml:space="preserve">Grupo obtenido de Cuentas. No modificar la fórmula.</t>
      </text>
    </comment>
    <comment authorId="0" ref="E44">
      <text>
        <t xml:space="preserve">Código de Cuentas. No escribir el nombre ni crear cuentas sin registrarlas primero.</t>
      </text>
    </comment>
    <comment authorId="0" ref="I176">
      <text>
        <t xml:space="preserve">Efecto en utilidad, obtenido de Cuentas. El importe de captura no debe cambiarse de signo porque sea un gasto.</t>
      </text>
    </comment>
    <comment authorId="0" ref="F44">
      <text>
        <t xml:space="preserve">Glosa útil para revisar el movimiento.</t>
      </text>
    </comment>
    <comment authorId="0" ref="J17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4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44">
      <text>
        <t xml:space="preserve">Grupo obtenido de Cuentas. No modificar la fórmula.</t>
      </text>
    </comment>
    <comment authorId="0" ref="I44">
      <text>
        <t xml:space="preserve">Efecto en utilidad, obtenido de Cuentas. El importe de captura no debe cambiarse de signo porque sea un gasto.</t>
      </text>
    </comment>
    <comment authorId="0" ref="J4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77">
      <text>
        <t xml:space="preserve">Fecha de reconocimiento contable del ingreso o gasto, no fecha de cobro o pago. Debe ser una fecha real.</t>
      </text>
    </comment>
    <comment authorId="0" ref="D177">
      <text>
        <t xml:space="preserve">Identificador único por línea; si un documento tiene varias cuentas, agrega sufijos, por ejemplo FAC001-01 y FAC001-02. Se alertan duplicados.</t>
      </text>
    </comment>
    <comment authorId="0" ref="E177">
      <text>
        <t xml:space="preserve">Código de Cuentas. No escribir el nombre ni crear cuentas sin registrarlas primero.</t>
      </text>
    </comment>
    <comment authorId="0" ref="F177">
      <text>
        <t xml:space="preserve">Glosa útil para revisar el movimiento.</t>
      </text>
    </comment>
    <comment authorId="0" ref="C45">
      <text>
        <t xml:space="preserve">Fecha de reconocimiento contable del ingreso o gasto, no fecha de cobro o pago. Debe ser una fecha real.</t>
      </text>
    </comment>
    <comment authorId="0" ref="G17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45">
      <text>
        <t xml:space="preserve">Identificador único por línea; si un documento tiene varias cuentas, agrega sufijos, por ejemplo FAC001-01 y FAC001-02. Se alertan duplicados.</t>
      </text>
    </comment>
    <comment authorId="0" ref="H177">
      <text>
        <t xml:space="preserve">Grupo obtenido de Cuentas. No modificar la fórmula.</t>
      </text>
    </comment>
    <comment authorId="0" ref="E45">
      <text>
        <t xml:space="preserve">Código de Cuentas. No escribir el nombre ni crear cuentas sin registrarlas primero.</t>
      </text>
    </comment>
    <comment authorId="0" ref="I177">
      <text>
        <t xml:space="preserve">Efecto en utilidad, obtenido de Cuentas. El importe de captura no debe cambiarse de signo porque sea un gasto.</t>
      </text>
    </comment>
    <comment authorId="0" ref="F45">
      <text>
        <t xml:space="preserve">Glosa útil para revisar el movimiento.</t>
      </text>
    </comment>
    <comment authorId="0" ref="J17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4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45">
      <text>
        <t xml:space="preserve">Grupo obtenido de Cuentas. No modificar la fórmula.</t>
      </text>
    </comment>
    <comment authorId="0" ref="I45">
      <text>
        <t xml:space="preserve">Efecto en utilidad, obtenido de Cuentas. El importe de captura no debe cambiarse de signo porque sea un gasto.</t>
      </text>
    </comment>
    <comment authorId="0" ref="J4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78">
      <text>
        <t xml:space="preserve">Fecha de reconocimiento contable del ingreso o gasto, no fecha de cobro o pago. Debe ser una fecha real.</t>
      </text>
    </comment>
    <comment authorId="0" ref="D178">
      <text>
        <t xml:space="preserve">Identificador único por línea; si un documento tiene varias cuentas, agrega sufijos, por ejemplo FAC001-01 y FAC001-02. Se alertan duplicados.</t>
      </text>
    </comment>
    <comment authorId="0" ref="E178">
      <text>
        <t xml:space="preserve">Código de Cuentas. No escribir el nombre ni crear cuentas sin registrarlas primero.</t>
      </text>
    </comment>
    <comment authorId="0" ref="F178">
      <text>
        <t xml:space="preserve">Glosa útil para revisar el movimiento.</t>
      </text>
    </comment>
    <comment authorId="0" ref="C46">
      <text>
        <t xml:space="preserve">Fecha de reconocimiento contable del ingreso o gasto, no fecha de cobro o pago. Debe ser una fecha real.</t>
      </text>
    </comment>
    <comment authorId="0" ref="G17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46">
      <text>
        <t xml:space="preserve">Identificador único por línea; si un documento tiene varias cuentas, agrega sufijos, por ejemplo FAC001-01 y FAC001-02. Se alertan duplicados.</t>
      </text>
    </comment>
    <comment authorId="0" ref="H178">
      <text>
        <t xml:space="preserve">Grupo obtenido de Cuentas. No modificar la fórmula.</t>
      </text>
    </comment>
    <comment authorId="0" ref="E46">
      <text>
        <t xml:space="preserve">Código de Cuentas. No escribir el nombre ni crear cuentas sin registrarlas primero.</t>
      </text>
    </comment>
    <comment authorId="0" ref="I178">
      <text>
        <t xml:space="preserve">Efecto en utilidad, obtenido de Cuentas. El importe de captura no debe cambiarse de signo porque sea un gasto.</t>
      </text>
    </comment>
    <comment authorId="0" ref="F46">
      <text>
        <t xml:space="preserve">Glosa útil para revisar el movimiento.</t>
      </text>
    </comment>
    <comment authorId="0" ref="J17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4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46">
      <text>
        <t xml:space="preserve">Grupo obtenido de Cuentas. No modificar la fórmula.</t>
      </text>
    </comment>
    <comment authorId="0" ref="I46">
      <text>
        <t xml:space="preserve">Efecto en utilidad, obtenido de Cuentas. El importe de captura no debe cambiarse de signo porque sea un gasto.</t>
      </text>
    </comment>
    <comment authorId="0" ref="J4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79">
      <text>
        <t xml:space="preserve">Fecha de reconocimiento contable del ingreso o gasto, no fecha de cobro o pago. Debe ser una fecha real.</t>
      </text>
    </comment>
    <comment authorId="0" ref="D179">
      <text>
        <t xml:space="preserve">Identificador único por línea; si un documento tiene varias cuentas, agrega sufijos, por ejemplo FAC001-01 y FAC001-02. Se alertan duplicados.</t>
      </text>
    </comment>
    <comment authorId="0" ref="E179">
      <text>
        <t xml:space="preserve">Código de Cuentas. No escribir el nombre ni crear cuentas sin registrarlas primero.</t>
      </text>
    </comment>
    <comment authorId="0" ref="F179">
      <text>
        <t xml:space="preserve">Glosa útil para revisar el movimiento.</t>
      </text>
    </comment>
    <comment authorId="0" ref="C47">
      <text>
        <t xml:space="preserve">Fecha de reconocimiento contable del ingreso o gasto, no fecha de cobro o pago. Debe ser una fecha real.</t>
      </text>
    </comment>
    <comment authorId="0" ref="G17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47">
      <text>
        <t xml:space="preserve">Identificador único por línea; si un documento tiene varias cuentas, agrega sufijos, por ejemplo FAC001-01 y FAC001-02. Se alertan duplicados.</t>
      </text>
    </comment>
    <comment authorId="0" ref="H179">
      <text>
        <t xml:space="preserve">Grupo obtenido de Cuentas. No modificar la fórmula.</t>
      </text>
    </comment>
    <comment authorId="0" ref="E47">
      <text>
        <t xml:space="preserve">Código de Cuentas. No escribir el nombre ni crear cuentas sin registrarlas primero.</t>
      </text>
    </comment>
    <comment authorId="0" ref="I179">
      <text>
        <t xml:space="preserve">Efecto en utilidad, obtenido de Cuentas. El importe de captura no debe cambiarse de signo porque sea un gasto.</t>
      </text>
    </comment>
    <comment authorId="0" ref="F47">
      <text>
        <t xml:space="preserve">Glosa útil para revisar el movimiento.</t>
      </text>
    </comment>
    <comment authorId="0" ref="J17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4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47">
      <text>
        <t xml:space="preserve">Grupo obtenido de Cuentas. No modificar la fórmula.</t>
      </text>
    </comment>
    <comment authorId="0" ref="I47">
      <text>
        <t xml:space="preserve">Efecto en utilidad, obtenido de Cuentas. El importe de captura no debe cambiarse de signo porque sea un gasto.</t>
      </text>
    </comment>
    <comment authorId="0" ref="J4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80">
      <text>
        <t xml:space="preserve">Fecha de reconocimiento contable del ingreso o gasto, no fecha de cobro o pago. Debe ser una fecha real.</t>
      </text>
    </comment>
    <comment authorId="0" ref="D180">
      <text>
        <t xml:space="preserve">Identificador único por línea; si un documento tiene varias cuentas, agrega sufijos, por ejemplo FAC001-01 y FAC001-02. Se alertan duplicados.</t>
      </text>
    </comment>
    <comment authorId="0" ref="E180">
      <text>
        <t xml:space="preserve">Código de Cuentas. No escribir el nombre ni crear cuentas sin registrarlas primero.</t>
      </text>
    </comment>
    <comment authorId="0" ref="F180">
      <text>
        <t xml:space="preserve">Glosa útil para revisar el movimiento.</t>
      </text>
    </comment>
    <comment authorId="0" ref="C48">
      <text>
        <t xml:space="preserve">Fecha de reconocimiento contable del ingreso o gasto, no fecha de cobro o pago. Debe ser una fecha real.</t>
      </text>
    </comment>
    <comment authorId="0" ref="G18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48">
      <text>
        <t xml:space="preserve">Identificador único por línea; si un documento tiene varias cuentas, agrega sufijos, por ejemplo FAC001-01 y FAC001-02. Se alertan duplicados.</t>
      </text>
    </comment>
    <comment authorId="0" ref="H180">
      <text>
        <t xml:space="preserve">Grupo obtenido de Cuentas. No modificar la fórmula.</t>
      </text>
    </comment>
    <comment authorId="0" ref="E48">
      <text>
        <t xml:space="preserve">Código de Cuentas. No escribir el nombre ni crear cuentas sin registrarlas primero.</t>
      </text>
    </comment>
    <comment authorId="0" ref="I180">
      <text>
        <t xml:space="preserve">Efecto en utilidad, obtenido de Cuentas. El importe de captura no debe cambiarse de signo porque sea un gasto.</t>
      </text>
    </comment>
    <comment authorId="0" ref="F48">
      <text>
        <t xml:space="preserve">Glosa útil para revisar el movimiento.</t>
      </text>
    </comment>
    <comment authorId="0" ref="J18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4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48">
      <text>
        <t xml:space="preserve">Grupo obtenido de Cuentas. No modificar la fórmula.</t>
      </text>
    </comment>
    <comment authorId="0" ref="I48">
      <text>
        <t xml:space="preserve">Efecto en utilidad, obtenido de Cuentas. El importe de captura no debe cambiarse de signo porque sea un gasto.</t>
      </text>
    </comment>
    <comment authorId="0" ref="J4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81">
      <text>
        <t xml:space="preserve">Fecha de reconocimiento contable del ingreso o gasto, no fecha de cobro o pago. Debe ser una fecha real.</t>
      </text>
    </comment>
    <comment authorId="0" ref="D181">
      <text>
        <t xml:space="preserve">Identificador único por línea; si un documento tiene varias cuentas, agrega sufijos, por ejemplo FAC001-01 y FAC001-02. Se alertan duplicados.</t>
      </text>
    </comment>
    <comment authorId="0" ref="E181">
      <text>
        <t xml:space="preserve">Código de Cuentas. No escribir el nombre ni crear cuentas sin registrarlas primero.</t>
      </text>
    </comment>
    <comment authorId="0" ref="F181">
      <text>
        <t xml:space="preserve">Glosa útil para revisar el movimiento.</t>
      </text>
    </comment>
    <comment authorId="0" ref="C49">
      <text>
        <t xml:space="preserve">Fecha de reconocimiento contable del ingreso o gasto, no fecha de cobro o pago. Debe ser una fecha real.</t>
      </text>
    </comment>
    <comment authorId="0" ref="G18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49">
      <text>
        <t xml:space="preserve">Identificador único por línea; si un documento tiene varias cuentas, agrega sufijos, por ejemplo FAC001-01 y FAC001-02. Se alertan duplicados.</t>
      </text>
    </comment>
    <comment authorId="0" ref="H181">
      <text>
        <t xml:space="preserve">Grupo obtenido de Cuentas. No modificar la fórmula.</t>
      </text>
    </comment>
    <comment authorId="0" ref="E49">
      <text>
        <t xml:space="preserve">Código de Cuentas. No escribir el nombre ni crear cuentas sin registrarlas primero.</t>
      </text>
    </comment>
    <comment authorId="0" ref="I181">
      <text>
        <t xml:space="preserve">Efecto en utilidad, obtenido de Cuentas. El importe de captura no debe cambiarse de signo porque sea un gasto.</t>
      </text>
    </comment>
    <comment authorId="0" ref="F49">
      <text>
        <t xml:space="preserve">Glosa útil para revisar el movimiento.</t>
      </text>
    </comment>
    <comment authorId="0" ref="J18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4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49">
      <text>
        <t xml:space="preserve">Grupo obtenido de Cuentas. No modificar la fórmula.</t>
      </text>
    </comment>
    <comment authorId="0" ref="I49">
      <text>
        <t xml:space="preserve">Efecto en utilidad, obtenido de Cuentas. El importe de captura no debe cambiarse de signo porque sea un gasto.</t>
      </text>
    </comment>
    <comment authorId="0" ref="J4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82">
      <text>
        <t xml:space="preserve">Fecha de reconocimiento contable del ingreso o gasto, no fecha de cobro o pago. Debe ser una fecha real.</t>
      </text>
    </comment>
    <comment authorId="0" ref="D182">
      <text>
        <t xml:space="preserve">Identificador único por línea; si un documento tiene varias cuentas, agrega sufijos, por ejemplo FAC001-01 y FAC001-02. Se alertan duplicados.</t>
      </text>
    </comment>
    <comment authorId="0" ref="E182">
      <text>
        <t xml:space="preserve">Código de Cuentas. No escribir el nombre ni crear cuentas sin registrarlas primero.</t>
      </text>
    </comment>
    <comment authorId="0" ref="F182">
      <text>
        <t xml:space="preserve">Glosa útil para revisar el movimiento.</t>
      </text>
    </comment>
    <comment authorId="0" ref="C50">
      <text>
        <t xml:space="preserve">Fecha de reconocimiento contable del ingreso o gasto, no fecha de cobro o pago. Debe ser una fecha real.</t>
      </text>
    </comment>
    <comment authorId="0" ref="G18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50">
      <text>
        <t xml:space="preserve">Identificador único por línea; si un documento tiene varias cuentas, agrega sufijos, por ejemplo FAC001-01 y FAC001-02. Se alertan duplicados.</t>
      </text>
    </comment>
    <comment authorId="0" ref="H182">
      <text>
        <t xml:space="preserve">Grupo obtenido de Cuentas. No modificar la fórmula.</t>
      </text>
    </comment>
    <comment authorId="0" ref="E50">
      <text>
        <t xml:space="preserve">Código de Cuentas. No escribir el nombre ni crear cuentas sin registrarlas primero.</t>
      </text>
    </comment>
    <comment authorId="0" ref="I182">
      <text>
        <t xml:space="preserve">Efecto en utilidad, obtenido de Cuentas. El importe de captura no debe cambiarse de signo porque sea un gasto.</t>
      </text>
    </comment>
    <comment authorId="0" ref="F50">
      <text>
        <t xml:space="preserve">Glosa útil para revisar el movimiento.</t>
      </text>
    </comment>
    <comment authorId="0" ref="J18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5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50">
      <text>
        <t xml:space="preserve">Grupo obtenido de Cuentas. No modificar la fórmula.</t>
      </text>
    </comment>
    <comment authorId="0" ref="I50">
      <text>
        <t xml:space="preserve">Efecto en utilidad, obtenido de Cuentas. El importe de captura no debe cambiarse de signo porque sea un gasto.</t>
      </text>
    </comment>
    <comment authorId="0" ref="J5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83">
      <text>
        <t xml:space="preserve">Fecha de reconocimiento contable del ingreso o gasto, no fecha de cobro o pago. Debe ser una fecha real.</t>
      </text>
    </comment>
    <comment authorId="0" ref="D183">
      <text>
        <t xml:space="preserve">Identificador único por línea; si un documento tiene varias cuentas, agrega sufijos, por ejemplo FAC001-01 y FAC001-02. Se alertan duplicados.</t>
      </text>
    </comment>
    <comment authorId="0" ref="E183">
      <text>
        <t xml:space="preserve">Código de Cuentas. No escribir el nombre ni crear cuentas sin registrarlas primero.</t>
      </text>
    </comment>
    <comment authorId="0" ref="F183">
      <text>
        <t xml:space="preserve">Glosa útil para revisar el movimiento.</t>
      </text>
    </comment>
    <comment authorId="0" ref="C51">
      <text>
        <t xml:space="preserve">Fecha de reconocimiento contable del ingreso o gasto, no fecha de cobro o pago. Debe ser una fecha real.</t>
      </text>
    </comment>
    <comment authorId="0" ref="G18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51">
      <text>
        <t xml:space="preserve">Identificador único por línea; si un documento tiene varias cuentas, agrega sufijos, por ejemplo FAC001-01 y FAC001-02. Se alertan duplicados.</t>
      </text>
    </comment>
    <comment authorId="0" ref="H183">
      <text>
        <t xml:space="preserve">Grupo obtenido de Cuentas. No modificar la fórmula.</t>
      </text>
    </comment>
    <comment authorId="0" ref="E51">
      <text>
        <t xml:space="preserve">Código de Cuentas. No escribir el nombre ni crear cuentas sin registrarlas primero.</t>
      </text>
    </comment>
    <comment authorId="0" ref="I183">
      <text>
        <t xml:space="preserve">Efecto en utilidad, obtenido de Cuentas. El importe de captura no debe cambiarse de signo porque sea un gasto.</t>
      </text>
    </comment>
    <comment authorId="0" ref="F51">
      <text>
        <t xml:space="preserve">Glosa útil para revisar el movimiento.</t>
      </text>
    </comment>
    <comment authorId="0" ref="J18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5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51">
      <text>
        <t xml:space="preserve">Grupo obtenido de Cuentas. No modificar la fórmula.</t>
      </text>
    </comment>
    <comment authorId="0" ref="I51">
      <text>
        <t xml:space="preserve">Efecto en utilidad, obtenido de Cuentas. El importe de captura no debe cambiarse de signo porque sea un gasto.</t>
      </text>
    </comment>
    <comment authorId="0" ref="J5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84">
      <text>
        <t xml:space="preserve">Fecha de reconocimiento contable del ingreso o gasto, no fecha de cobro o pago. Debe ser una fecha real.</t>
      </text>
    </comment>
    <comment authorId="0" ref="D184">
      <text>
        <t xml:space="preserve">Identificador único por línea; si un documento tiene varias cuentas, agrega sufijos, por ejemplo FAC001-01 y FAC001-02. Se alertan duplicados.</t>
      </text>
    </comment>
    <comment authorId="0" ref="E184">
      <text>
        <t xml:space="preserve">Código de Cuentas. No escribir el nombre ni crear cuentas sin registrarlas primero.</t>
      </text>
    </comment>
    <comment authorId="0" ref="F184">
      <text>
        <t xml:space="preserve">Glosa útil para revisar el movimiento.</t>
      </text>
    </comment>
    <comment authorId="0" ref="C52">
      <text>
        <t xml:space="preserve">Fecha de reconocimiento contable del ingreso o gasto, no fecha de cobro o pago. Debe ser una fecha real.</t>
      </text>
    </comment>
    <comment authorId="0" ref="G18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52">
      <text>
        <t xml:space="preserve">Identificador único por línea; si un documento tiene varias cuentas, agrega sufijos, por ejemplo FAC001-01 y FAC001-02. Se alertan duplicados.</t>
      </text>
    </comment>
    <comment authorId="0" ref="H184">
      <text>
        <t xml:space="preserve">Grupo obtenido de Cuentas. No modificar la fórmula.</t>
      </text>
    </comment>
    <comment authorId="0" ref="E52">
      <text>
        <t xml:space="preserve">Código de Cuentas. No escribir el nombre ni crear cuentas sin registrarlas primero.</t>
      </text>
    </comment>
    <comment authorId="0" ref="I184">
      <text>
        <t xml:space="preserve">Efecto en utilidad, obtenido de Cuentas. El importe de captura no debe cambiarse de signo porque sea un gasto.</t>
      </text>
    </comment>
    <comment authorId="0" ref="F52">
      <text>
        <t xml:space="preserve">Glosa útil para revisar el movimiento.</t>
      </text>
    </comment>
    <comment authorId="0" ref="J18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5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52">
      <text>
        <t xml:space="preserve">Grupo obtenido de Cuentas. No modificar la fórmula.</t>
      </text>
    </comment>
    <comment authorId="0" ref="I52">
      <text>
        <t xml:space="preserve">Efecto en utilidad, obtenido de Cuentas. El importe de captura no debe cambiarse de signo porque sea un gasto.</t>
      </text>
    </comment>
    <comment authorId="0" ref="J5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85">
      <text>
        <t xml:space="preserve">Fecha de reconocimiento contable del ingreso o gasto, no fecha de cobro o pago. Debe ser una fecha real.</t>
      </text>
    </comment>
    <comment authorId="0" ref="D185">
      <text>
        <t xml:space="preserve">Identificador único por línea; si un documento tiene varias cuentas, agrega sufijos, por ejemplo FAC001-01 y FAC001-02. Se alertan duplicados.</t>
      </text>
    </comment>
    <comment authorId="0" ref="E185">
      <text>
        <t xml:space="preserve">Código de Cuentas. No escribir el nombre ni crear cuentas sin registrarlas primero.</t>
      </text>
    </comment>
    <comment authorId="0" ref="F185">
      <text>
        <t xml:space="preserve">Glosa útil para revisar el movimiento.</t>
      </text>
    </comment>
    <comment authorId="0" ref="C53">
      <text>
        <t xml:space="preserve">Fecha de reconocimiento contable del ingreso o gasto, no fecha de cobro o pago. Debe ser una fecha real.</t>
      </text>
    </comment>
    <comment authorId="0" ref="G18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53">
      <text>
        <t xml:space="preserve">Identificador único por línea; si un documento tiene varias cuentas, agrega sufijos, por ejemplo FAC001-01 y FAC001-02. Se alertan duplicados.</t>
      </text>
    </comment>
    <comment authorId="0" ref="H185">
      <text>
        <t xml:space="preserve">Grupo obtenido de Cuentas. No modificar la fórmula.</t>
      </text>
    </comment>
    <comment authorId="0" ref="E53">
      <text>
        <t xml:space="preserve">Código de Cuentas. No escribir el nombre ni crear cuentas sin registrarlas primero.</t>
      </text>
    </comment>
    <comment authorId="0" ref="I185">
      <text>
        <t xml:space="preserve">Efecto en utilidad, obtenido de Cuentas. El importe de captura no debe cambiarse de signo porque sea un gasto.</t>
      </text>
    </comment>
    <comment authorId="0" ref="F53">
      <text>
        <t xml:space="preserve">Glosa útil para revisar el movimiento.</t>
      </text>
    </comment>
    <comment authorId="0" ref="J18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5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53">
      <text>
        <t xml:space="preserve">Grupo obtenido de Cuentas. No modificar la fórmula.</t>
      </text>
    </comment>
    <comment authorId="0" ref="I53">
      <text>
        <t xml:space="preserve">Efecto en utilidad, obtenido de Cuentas. El importe de captura no debe cambiarse de signo porque sea un gasto.</t>
      </text>
    </comment>
    <comment authorId="0" ref="J5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86">
      <text>
        <t xml:space="preserve">Fecha de reconocimiento contable del ingreso o gasto, no fecha de cobro o pago. Debe ser una fecha real.</t>
      </text>
    </comment>
    <comment authorId="0" ref="D186">
      <text>
        <t xml:space="preserve">Identificador único por línea; si un documento tiene varias cuentas, agrega sufijos, por ejemplo FAC001-01 y FAC001-02. Se alertan duplicados.</t>
      </text>
    </comment>
    <comment authorId="0" ref="E186">
      <text>
        <t xml:space="preserve">Código de Cuentas. No escribir el nombre ni crear cuentas sin registrarlas primero.</t>
      </text>
    </comment>
    <comment authorId="0" ref="F186">
      <text>
        <t xml:space="preserve">Glosa útil para revisar el movimiento.</t>
      </text>
    </comment>
    <comment authorId="0" ref="C54">
      <text>
        <t xml:space="preserve">Fecha de reconocimiento contable del ingreso o gasto, no fecha de cobro o pago. Debe ser una fecha real.</t>
      </text>
    </comment>
    <comment authorId="0" ref="G18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54">
      <text>
        <t xml:space="preserve">Identificador único por línea; si un documento tiene varias cuentas, agrega sufijos, por ejemplo FAC001-01 y FAC001-02. Se alertan duplicados.</t>
      </text>
    </comment>
    <comment authorId="0" ref="H186">
      <text>
        <t xml:space="preserve">Grupo obtenido de Cuentas. No modificar la fórmula.</t>
      </text>
    </comment>
    <comment authorId="0" ref="E54">
      <text>
        <t xml:space="preserve">Código de Cuentas. No escribir el nombre ni crear cuentas sin registrarlas primero.</t>
      </text>
    </comment>
    <comment authorId="0" ref="I186">
      <text>
        <t xml:space="preserve">Efecto en utilidad, obtenido de Cuentas. El importe de captura no debe cambiarse de signo porque sea un gasto.</t>
      </text>
    </comment>
    <comment authorId="0" ref="F54">
      <text>
        <t xml:space="preserve">Glosa útil para revisar el movimiento.</t>
      </text>
    </comment>
    <comment authorId="0" ref="J18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5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54">
      <text>
        <t xml:space="preserve">Grupo obtenido de Cuentas. No modificar la fórmula.</t>
      </text>
    </comment>
    <comment authorId="0" ref="I54">
      <text>
        <t xml:space="preserve">Efecto en utilidad, obtenido de Cuentas. El importe de captura no debe cambiarse de signo porque sea un gasto.</t>
      </text>
    </comment>
    <comment authorId="0" ref="J5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87">
      <text>
        <t xml:space="preserve">Fecha de reconocimiento contable del ingreso o gasto, no fecha de cobro o pago. Debe ser una fecha real.</t>
      </text>
    </comment>
    <comment authorId="0" ref="D187">
      <text>
        <t xml:space="preserve">Identificador único por línea; si un documento tiene varias cuentas, agrega sufijos, por ejemplo FAC001-01 y FAC001-02. Se alertan duplicados.</t>
      </text>
    </comment>
    <comment authorId="0" ref="E187">
      <text>
        <t xml:space="preserve">Código de Cuentas. No escribir el nombre ni crear cuentas sin registrarlas primero.</t>
      </text>
    </comment>
    <comment authorId="0" ref="F187">
      <text>
        <t xml:space="preserve">Glosa útil para revisar el movimiento.</t>
      </text>
    </comment>
    <comment authorId="0" ref="C55">
      <text>
        <t xml:space="preserve">Fecha de reconocimiento contable del ingreso o gasto, no fecha de cobro o pago. Debe ser una fecha real.</t>
      </text>
    </comment>
    <comment authorId="0" ref="G18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55">
      <text>
        <t xml:space="preserve">Identificador único por línea; si un documento tiene varias cuentas, agrega sufijos, por ejemplo FAC001-01 y FAC001-02. Se alertan duplicados.</t>
      </text>
    </comment>
    <comment authorId="0" ref="H187">
      <text>
        <t xml:space="preserve">Grupo obtenido de Cuentas. No modificar la fórmula.</t>
      </text>
    </comment>
    <comment authorId="0" ref="E55">
      <text>
        <t xml:space="preserve">Código de Cuentas. No escribir el nombre ni crear cuentas sin registrarlas primero.</t>
      </text>
    </comment>
    <comment authorId="0" ref="I187">
      <text>
        <t xml:space="preserve">Efecto en utilidad, obtenido de Cuentas. El importe de captura no debe cambiarse de signo porque sea un gasto.</t>
      </text>
    </comment>
    <comment authorId="0" ref="F55">
      <text>
        <t xml:space="preserve">Glosa útil para revisar el movimiento.</t>
      </text>
    </comment>
    <comment authorId="0" ref="J18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5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55">
      <text>
        <t xml:space="preserve">Grupo obtenido de Cuentas. No modificar la fórmula.</t>
      </text>
    </comment>
    <comment authorId="0" ref="I55">
      <text>
        <t xml:space="preserve">Efecto en utilidad, obtenido de Cuentas. El importe de captura no debe cambiarse de signo porque sea un gasto.</t>
      </text>
    </comment>
    <comment authorId="0" ref="J5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88">
      <text>
        <t xml:space="preserve">Fecha de reconocimiento contable del ingreso o gasto, no fecha de cobro o pago. Debe ser una fecha real.</t>
      </text>
    </comment>
    <comment authorId="0" ref="D188">
      <text>
        <t xml:space="preserve">Identificador único por línea; si un documento tiene varias cuentas, agrega sufijos, por ejemplo FAC001-01 y FAC001-02. Se alertan duplicados.</t>
      </text>
    </comment>
    <comment authorId="0" ref="E188">
      <text>
        <t xml:space="preserve">Código de Cuentas. No escribir el nombre ni crear cuentas sin registrarlas primero.</t>
      </text>
    </comment>
    <comment authorId="0" ref="F188">
      <text>
        <t xml:space="preserve">Glosa útil para revisar el movimiento.</t>
      </text>
    </comment>
    <comment authorId="0" ref="C56">
      <text>
        <t xml:space="preserve">Fecha de reconocimiento contable del ingreso o gasto, no fecha de cobro o pago. Debe ser una fecha real.</t>
      </text>
    </comment>
    <comment authorId="0" ref="G18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56">
      <text>
        <t xml:space="preserve">Identificador único por línea; si un documento tiene varias cuentas, agrega sufijos, por ejemplo FAC001-01 y FAC001-02. Se alertan duplicados.</t>
      </text>
    </comment>
    <comment authorId="0" ref="H188">
      <text>
        <t xml:space="preserve">Grupo obtenido de Cuentas. No modificar la fórmula.</t>
      </text>
    </comment>
    <comment authorId="0" ref="E56">
      <text>
        <t xml:space="preserve">Código de Cuentas. No escribir el nombre ni crear cuentas sin registrarlas primero.</t>
      </text>
    </comment>
    <comment authorId="0" ref="I188">
      <text>
        <t xml:space="preserve">Efecto en utilidad, obtenido de Cuentas. El importe de captura no debe cambiarse de signo porque sea un gasto.</t>
      </text>
    </comment>
    <comment authorId="0" ref="F56">
      <text>
        <t xml:space="preserve">Glosa útil para revisar el movimiento.</t>
      </text>
    </comment>
    <comment authorId="0" ref="J18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5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56">
      <text>
        <t xml:space="preserve">Grupo obtenido de Cuentas. No modificar la fórmula.</t>
      </text>
    </comment>
    <comment authorId="0" ref="I56">
      <text>
        <t xml:space="preserve">Efecto en utilidad, obtenido de Cuentas. El importe de captura no debe cambiarse de signo porque sea un gasto.</t>
      </text>
    </comment>
    <comment authorId="0" ref="J5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89">
      <text>
        <t xml:space="preserve">Fecha de reconocimiento contable del ingreso o gasto, no fecha de cobro o pago. Debe ser una fecha real.</t>
      </text>
    </comment>
    <comment authorId="0" ref="D189">
      <text>
        <t xml:space="preserve">Identificador único por línea; si un documento tiene varias cuentas, agrega sufijos, por ejemplo FAC001-01 y FAC001-02. Se alertan duplicados.</t>
      </text>
    </comment>
    <comment authorId="0" ref="E189">
      <text>
        <t xml:space="preserve">Código de Cuentas. No escribir el nombre ni crear cuentas sin registrarlas primero.</t>
      </text>
    </comment>
    <comment authorId="0" ref="F189">
      <text>
        <t xml:space="preserve">Glosa útil para revisar el movimiento.</t>
      </text>
    </comment>
    <comment authorId="0" ref="C57">
      <text>
        <t xml:space="preserve">Fecha de reconocimiento contable del ingreso o gasto, no fecha de cobro o pago. Debe ser una fecha real.</t>
      </text>
    </comment>
    <comment authorId="0" ref="G18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57">
      <text>
        <t xml:space="preserve">Identificador único por línea; si un documento tiene varias cuentas, agrega sufijos, por ejemplo FAC001-01 y FAC001-02. Se alertan duplicados.</t>
      </text>
    </comment>
    <comment authorId="0" ref="H189">
      <text>
        <t xml:space="preserve">Grupo obtenido de Cuentas. No modificar la fórmula.</t>
      </text>
    </comment>
    <comment authorId="0" ref="E57">
      <text>
        <t xml:space="preserve">Código de Cuentas. No escribir el nombre ni crear cuentas sin registrarlas primero.</t>
      </text>
    </comment>
    <comment authorId="0" ref="I189">
      <text>
        <t xml:space="preserve">Efecto en utilidad, obtenido de Cuentas. El importe de captura no debe cambiarse de signo porque sea un gasto.</t>
      </text>
    </comment>
    <comment authorId="0" ref="F57">
      <text>
        <t xml:space="preserve">Glosa útil para revisar el movimiento.</t>
      </text>
    </comment>
    <comment authorId="0" ref="J18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5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57">
      <text>
        <t xml:space="preserve">Grupo obtenido de Cuentas. No modificar la fórmula.</t>
      </text>
    </comment>
    <comment authorId="0" ref="I57">
      <text>
        <t xml:space="preserve">Efecto en utilidad, obtenido de Cuentas. El importe de captura no debe cambiarse de signo porque sea un gasto.</t>
      </text>
    </comment>
    <comment authorId="0" ref="J5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90">
      <text>
        <t xml:space="preserve">Fecha de reconocimiento contable del ingreso o gasto, no fecha de cobro o pago. Debe ser una fecha real.</t>
      </text>
    </comment>
    <comment authorId="0" ref="D190">
      <text>
        <t xml:space="preserve">Identificador único por línea; si un documento tiene varias cuentas, agrega sufijos, por ejemplo FAC001-01 y FAC001-02. Se alertan duplicados.</t>
      </text>
    </comment>
    <comment authorId="0" ref="E190">
      <text>
        <t xml:space="preserve">Código de Cuentas. No escribir el nombre ni crear cuentas sin registrarlas primero.</t>
      </text>
    </comment>
    <comment authorId="0" ref="F190">
      <text>
        <t xml:space="preserve">Glosa útil para revisar el movimiento.</t>
      </text>
    </comment>
    <comment authorId="0" ref="C58">
      <text>
        <t xml:space="preserve">Fecha de reconocimiento contable del ingreso o gasto, no fecha de cobro o pago. Debe ser una fecha real.</t>
      </text>
    </comment>
    <comment authorId="0" ref="G19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58">
      <text>
        <t xml:space="preserve">Identificador único por línea; si un documento tiene varias cuentas, agrega sufijos, por ejemplo FAC001-01 y FAC001-02. Se alertan duplicados.</t>
      </text>
    </comment>
    <comment authorId="0" ref="H190">
      <text>
        <t xml:space="preserve">Grupo obtenido de Cuentas. No modificar la fórmula.</t>
      </text>
    </comment>
    <comment authorId="0" ref="E58">
      <text>
        <t xml:space="preserve">Código de Cuentas. No escribir el nombre ni crear cuentas sin registrarlas primero.</t>
      </text>
    </comment>
    <comment authorId="0" ref="I190">
      <text>
        <t xml:space="preserve">Efecto en utilidad, obtenido de Cuentas. El importe de captura no debe cambiarse de signo porque sea un gasto.</t>
      </text>
    </comment>
    <comment authorId="0" ref="F58">
      <text>
        <t xml:space="preserve">Glosa útil para revisar el movimiento.</t>
      </text>
    </comment>
    <comment authorId="0" ref="J19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5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58">
      <text>
        <t xml:space="preserve">Grupo obtenido de Cuentas. No modificar la fórmula.</t>
      </text>
    </comment>
    <comment authorId="0" ref="I58">
      <text>
        <t xml:space="preserve">Efecto en utilidad, obtenido de Cuentas. El importe de captura no debe cambiarse de signo porque sea un gasto.</t>
      </text>
    </comment>
    <comment authorId="0" ref="J5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91">
      <text>
        <t xml:space="preserve">Fecha de reconocimiento contable del ingreso o gasto, no fecha de cobro o pago. Debe ser una fecha real.</t>
      </text>
    </comment>
    <comment authorId="0" ref="D191">
      <text>
        <t xml:space="preserve">Identificador único por línea; si un documento tiene varias cuentas, agrega sufijos, por ejemplo FAC001-01 y FAC001-02. Se alertan duplicados.</t>
      </text>
    </comment>
    <comment authorId="0" ref="E191">
      <text>
        <t xml:space="preserve">Código de Cuentas. No escribir el nombre ni crear cuentas sin registrarlas primero.</t>
      </text>
    </comment>
    <comment authorId="0" ref="F191">
      <text>
        <t xml:space="preserve">Glosa útil para revisar el movimiento.</t>
      </text>
    </comment>
    <comment authorId="0" ref="C59">
      <text>
        <t xml:space="preserve">Fecha de reconocimiento contable del ingreso o gasto, no fecha de cobro o pago. Debe ser una fecha real.</t>
      </text>
    </comment>
    <comment authorId="0" ref="G19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59">
      <text>
        <t xml:space="preserve">Identificador único por línea; si un documento tiene varias cuentas, agrega sufijos, por ejemplo FAC001-01 y FAC001-02. Se alertan duplicados.</t>
      </text>
    </comment>
    <comment authorId="0" ref="H191">
      <text>
        <t xml:space="preserve">Grupo obtenido de Cuentas. No modificar la fórmula.</t>
      </text>
    </comment>
    <comment authorId="0" ref="E59">
      <text>
        <t xml:space="preserve">Código de Cuentas. No escribir el nombre ni crear cuentas sin registrarlas primero.</t>
      </text>
    </comment>
    <comment authorId="0" ref="I191">
      <text>
        <t xml:space="preserve">Efecto en utilidad, obtenido de Cuentas. El importe de captura no debe cambiarse de signo porque sea un gasto.</t>
      </text>
    </comment>
    <comment authorId="0" ref="F59">
      <text>
        <t xml:space="preserve">Glosa útil para revisar el movimiento.</t>
      </text>
    </comment>
    <comment authorId="0" ref="J19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5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59">
      <text>
        <t xml:space="preserve">Grupo obtenido de Cuentas. No modificar la fórmula.</t>
      </text>
    </comment>
    <comment authorId="0" ref="I59">
      <text>
        <t xml:space="preserve">Efecto en utilidad, obtenido de Cuentas. El importe de captura no debe cambiarse de signo porque sea un gasto.</t>
      </text>
    </comment>
    <comment authorId="0" ref="J5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92">
      <text>
        <t xml:space="preserve">Fecha de reconocimiento contable del ingreso o gasto, no fecha de cobro o pago. Debe ser una fecha real.</t>
      </text>
    </comment>
    <comment authorId="0" ref="D192">
      <text>
        <t xml:space="preserve">Identificador único por línea; si un documento tiene varias cuentas, agrega sufijos, por ejemplo FAC001-01 y FAC001-02. Se alertan duplicados.</t>
      </text>
    </comment>
    <comment authorId="0" ref="E192">
      <text>
        <t xml:space="preserve">Código de Cuentas. No escribir el nombre ni crear cuentas sin registrarlas primero.</t>
      </text>
    </comment>
    <comment authorId="0" ref="F192">
      <text>
        <t xml:space="preserve">Glosa útil para revisar el movimiento.</t>
      </text>
    </comment>
    <comment authorId="0" ref="C60">
      <text>
        <t xml:space="preserve">Fecha de reconocimiento contable del ingreso o gasto, no fecha de cobro o pago. Debe ser una fecha real.</t>
      </text>
    </comment>
    <comment authorId="0" ref="G19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60">
      <text>
        <t xml:space="preserve">Identificador único por línea; si un documento tiene varias cuentas, agrega sufijos, por ejemplo FAC001-01 y FAC001-02. Se alertan duplicados.</t>
      </text>
    </comment>
    <comment authorId="0" ref="H192">
      <text>
        <t xml:space="preserve">Grupo obtenido de Cuentas. No modificar la fórmula.</t>
      </text>
    </comment>
    <comment authorId="0" ref="E60">
      <text>
        <t xml:space="preserve">Código de Cuentas. No escribir el nombre ni crear cuentas sin registrarlas primero.</t>
      </text>
    </comment>
    <comment authorId="0" ref="I192">
      <text>
        <t xml:space="preserve">Efecto en utilidad, obtenido de Cuentas. El importe de captura no debe cambiarse de signo porque sea un gasto.</t>
      </text>
    </comment>
    <comment authorId="0" ref="F60">
      <text>
        <t xml:space="preserve">Glosa útil para revisar el movimiento.</t>
      </text>
    </comment>
    <comment authorId="0" ref="J19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6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60">
      <text>
        <t xml:space="preserve">Grupo obtenido de Cuentas. No modificar la fórmula.</t>
      </text>
    </comment>
    <comment authorId="0" ref="I60">
      <text>
        <t xml:space="preserve">Efecto en utilidad, obtenido de Cuentas. El importe de captura no debe cambiarse de signo porque sea un gasto.</t>
      </text>
    </comment>
    <comment authorId="0" ref="J6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93">
      <text>
        <t xml:space="preserve">Fecha de reconocimiento contable del ingreso o gasto, no fecha de cobro o pago. Debe ser una fecha real.</t>
      </text>
    </comment>
    <comment authorId="0" ref="D193">
      <text>
        <t xml:space="preserve">Identificador único por línea; si un documento tiene varias cuentas, agrega sufijos, por ejemplo FAC001-01 y FAC001-02. Se alertan duplicados.</t>
      </text>
    </comment>
    <comment authorId="0" ref="E193">
      <text>
        <t xml:space="preserve">Código de Cuentas. No escribir el nombre ni crear cuentas sin registrarlas primero.</t>
      </text>
    </comment>
    <comment authorId="0" ref="F193">
      <text>
        <t xml:space="preserve">Glosa útil para revisar el movimiento.</t>
      </text>
    </comment>
    <comment authorId="0" ref="C61">
      <text>
        <t xml:space="preserve">Fecha de reconocimiento contable del ingreso o gasto, no fecha de cobro o pago. Debe ser una fecha real.</t>
      </text>
    </comment>
    <comment authorId="0" ref="G19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61">
      <text>
        <t xml:space="preserve">Identificador único por línea; si un documento tiene varias cuentas, agrega sufijos, por ejemplo FAC001-01 y FAC001-02. Se alertan duplicados.</t>
      </text>
    </comment>
    <comment authorId="0" ref="H193">
      <text>
        <t xml:space="preserve">Grupo obtenido de Cuentas. No modificar la fórmula.</t>
      </text>
    </comment>
    <comment authorId="0" ref="E61">
      <text>
        <t xml:space="preserve">Código de Cuentas. No escribir el nombre ni crear cuentas sin registrarlas primero.</t>
      </text>
    </comment>
    <comment authorId="0" ref="I193">
      <text>
        <t xml:space="preserve">Efecto en utilidad, obtenido de Cuentas. El importe de captura no debe cambiarse de signo porque sea un gasto.</t>
      </text>
    </comment>
    <comment authorId="0" ref="F61">
      <text>
        <t xml:space="preserve">Glosa útil para revisar el movimiento.</t>
      </text>
    </comment>
    <comment authorId="0" ref="J19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6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61">
      <text>
        <t xml:space="preserve">Grupo obtenido de Cuentas. No modificar la fórmula.</t>
      </text>
    </comment>
    <comment authorId="0" ref="I61">
      <text>
        <t xml:space="preserve">Efecto en utilidad, obtenido de Cuentas. El importe de captura no debe cambiarse de signo porque sea un gasto.</t>
      </text>
    </comment>
    <comment authorId="0" ref="J6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94">
      <text>
        <t xml:space="preserve">Fecha de reconocimiento contable del ingreso o gasto, no fecha de cobro o pago. Debe ser una fecha real.</t>
      </text>
    </comment>
    <comment authorId="0" ref="D194">
      <text>
        <t xml:space="preserve">Identificador único por línea; si un documento tiene varias cuentas, agrega sufijos, por ejemplo FAC001-01 y FAC001-02. Se alertan duplicados.</t>
      </text>
    </comment>
    <comment authorId="0" ref="E194">
      <text>
        <t xml:space="preserve">Código de Cuentas. No escribir el nombre ni crear cuentas sin registrarlas primero.</t>
      </text>
    </comment>
    <comment authorId="0" ref="F194">
      <text>
        <t xml:space="preserve">Glosa útil para revisar el movimiento.</t>
      </text>
    </comment>
    <comment authorId="0" ref="C62">
      <text>
        <t xml:space="preserve">Fecha de reconocimiento contable del ingreso o gasto, no fecha de cobro o pago. Debe ser una fecha real.</t>
      </text>
    </comment>
    <comment authorId="0" ref="G19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62">
      <text>
        <t xml:space="preserve">Identificador único por línea; si un documento tiene varias cuentas, agrega sufijos, por ejemplo FAC001-01 y FAC001-02. Se alertan duplicados.</t>
      </text>
    </comment>
    <comment authorId="0" ref="H194">
      <text>
        <t xml:space="preserve">Grupo obtenido de Cuentas. No modificar la fórmula.</t>
      </text>
    </comment>
    <comment authorId="0" ref="E62">
      <text>
        <t xml:space="preserve">Código de Cuentas. No escribir el nombre ni crear cuentas sin registrarlas primero.</t>
      </text>
    </comment>
    <comment authorId="0" ref="I194">
      <text>
        <t xml:space="preserve">Efecto en utilidad, obtenido de Cuentas. El importe de captura no debe cambiarse de signo porque sea un gasto.</t>
      </text>
    </comment>
    <comment authorId="0" ref="F62">
      <text>
        <t xml:space="preserve">Glosa útil para revisar el movimiento.</t>
      </text>
    </comment>
    <comment authorId="0" ref="J19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6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62">
      <text>
        <t xml:space="preserve">Grupo obtenido de Cuentas. No modificar la fórmula.</t>
      </text>
    </comment>
    <comment authorId="0" ref="I62">
      <text>
        <t xml:space="preserve">Efecto en utilidad, obtenido de Cuentas. El importe de captura no debe cambiarse de signo porque sea un gasto.</t>
      </text>
    </comment>
    <comment authorId="0" ref="J6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95">
      <text>
        <t xml:space="preserve">Fecha de reconocimiento contable del ingreso o gasto, no fecha de cobro o pago. Debe ser una fecha real.</t>
      </text>
    </comment>
    <comment authorId="0" ref="D195">
      <text>
        <t xml:space="preserve">Identificador único por línea; si un documento tiene varias cuentas, agrega sufijos, por ejemplo FAC001-01 y FAC001-02. Se alertan duplicados.</t>
      </text>
    </comment>
    <comment authorId="0" ref="E195">
      <text>
        <t xml:space="preserve">Código de Cuentas. No escribir el nombre ni crear cuentas sin registrarlas primero.</t>
      </text>
    </comment>
    <comment authorId="0" ref="F195">
      <text>
        <t xml:space="preserve">Glosa útil para revisar el movimiento.</t>
      </text>
    </comment>
    <comment authorId="0" ref="C63">
      <text>
        <t xml:space="preserve">Fecha de reconocimiento contable del ingreso o gasto, no fecha de cobro o pago. Debe ser una fecha real.</t>
      </text>
    </comment>
    <comment authorId="0" ref="G19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63">
      <text>
        <t xml:space="preserve">Identificador único por línea; si un documento tiene varias cuentas, agrega sufijos, por ejemplo FAC001-01 y FAC001-02. Se alertan duplicados.</t>
      </text>
    </comment>
    <comment authorId="0" ref="H195">
      <text>
        <t xml:space="preserve">Grupo obtenido de Cuentas. No modificar la fórmula.</t>
      </text>
    </comment>
    <comment authorId="0" ref="E63">
      <text>
        <t xml:space="preserve">Código de Cuentas. No escribir el nombre ni crear cuentas sin registrarlas primero.</t>
      </text>
    </comment>
    <comment authorId="0" ref="I195">
      <text>
        <t xml:space="preserve">Efecto en utilidad, obtenido de Cuentas. El importe de captura no debe cambiarse de signo porque sea un gasto.</t>
      </text>
    </comment>
    <comment authorId="0" ref="F63">
      <text>
        <t xml:space="preserve">Glosa útil para revisar el movimiento.</t>
      </text>
    </comment>
    <comment authorId="0" ref="J19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6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63">
      <text>
        <t xml:space="preserve">Grupo obtenido de Cuentas. No modificar la fórmula.</t>
      </text>
    </comment>
    <comment authorId="0" ref="I63">
      <text>
        <t xml:space="preserve">Efecto en utilidad, obtenido de Cuentas. El importe de captura no debe cambiarse de signo porque sea un gasto.</t>
      </text>
    </comment>
    <comment authorId="0" ref="J6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96">
      <text>
        <t xml:space="preserve">Fecha de reconocimiento contable del ingreso o gasto, no fecha de cobro o pago. Debe ser una fecha real.</t>
      </text>
    </comment>
    <comment authorId="0" ref="D196">
      <text>
        <t xml:space="preserve">Identificador único por línea; si un documento tiene varias cuentas, agrega sufijos, por ejemplo FAC001-01 y FAC001-02. Se alertan duplicados.</t>
      </text>
    </comment>
    <comment authorId="0" ref="E196">
      <text>
        <t xml:space="preserve">Código de Cuentas. No escribir el nombre ni crear cuentas sin registrarlas primero.</t>
      </text>
    </comment>
    <comment authorId="0" ref="F196">
      <text>
        <t xml:space="preserve">Glosa útil para revisar el movimiento.</t>
      </text>
    </comment>
    <comment authorId="0" ref="C64">
      <text>
        <t xml:space="preserve">Fecha de reconocimiento contable del ingreso o gasto, no fecha de cobro o pago. Debe ser una fecha real.</t>
      </text>
    </comment>
    <comment authorId="0" ref="G19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64">
      <text>
        <t xml:space="preserve">Identificador único por línea; si un documento tiene varias cuentas, agrega sufijos, por ejemplo FAC001-01 y FAC001-02. Se alertan duplicados.</t>
      </text>
    </comment>
    <comment authorId="0" ref="H196">
      <text>
        <t xml:space="preserve">Grupo obtenido de Cuentas. No modificar la fórmula.</t>
      </text>
    </comment>
    <comment authorId="0" ref="E64">
      <text>
        <t xml:space="preserve">Código de Cuentas. No escribir el nombre ni crear cuentas sin registrarlas primero.</t>
      </text>
    </comment>
    <comment authorId="0" ref="I196">
      <text>
        <t xml:space="preserve">Efecto en utilidad, obtenido de Cuentas. El importe de captura no debe cambiarse de signo porque sea un gasto.</t>
      </text>
    </comment>
    <comment authorId="0" ref="F64">
      <text>
        <t xml:space="preserve">Glosa útil para revisar el movimiento.</t>
      </text>
    </comment>
    <comment authorId="0" ref="J19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6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64">
      <text>
        <t xml:space="preserve">Grupo obtenido de Cuentas. No modificar la fórmula.</t>
      </text>
    </comment>
    <comment authorId="0" ref="I64">
      <text>
        <t xml:space="preserve">Efecto en utilidad, obtenido de Cuentas. El importe de captura no debe cambiarse de signo porque sea un gasto.</t>
      </text>
    </comment>
    <comment authorId="0" ref="J6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97">
      <text>
        <t xml:space="preserve">Fecha de reconocimiento contable del ingreso o gasto, no fecha de cobro o pago. Debe ser una fecha real.</t>
      </text>
    </comment>
    <comment authorId="0" ref="D197">
      <text>
        <t xml:space="preserve">Identificador único por línea; si un documento tiene varias cuentas, agrega sufijos, por ejemplo FAC001-01 y FAC001-02. Se alertan duplicados.</t>
      </text>
    </comment>
    <comment authorId="0" ref="E197">
      <text>
        <t xml:space="preserve">Código de Cuentas. No escribir el nombre ni crear cuentas sin registrarlas primero.</t>
      </text>
    </comment>
    <comment authorId="0" ref="F197">
      <text>
        <t xml:space="preserve">Glosa útil para revisar el movimiento.</t>
      </text>
    </comment>
    <comment authorId="0" ref="C65">
      <text>
        <t xml:space="preserve">Fecha de reconocimiento contable del ingreso o gasto, no fecha de cobro o pago. Debe ser una fecha real.</t>
      </text>
    </comment>
    <comment authorId="0" ref="G19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65">
      <text>
        <t xml:space="preserve">Identificador único por línea; si un documento tiene varias cuentas, agrega sufijos, por ejemplo FAC001-01 y FAC001-02. Se alertan duplicados.</t>
      </text>
    </comment>
    <comment authorId="0" ref="H197">
      <text>
        <t xml:space="preserve">Grupo obtenido de Cuentas. No modificar la fórmula.</t>
      </text>
    </comment>
    <comment authorId="0" ref="E65">
      <text>
        <t xml:space="preserve">Código de Cuentas. No escribir el nombre ni crear cuentas sin registrarlas primero.</t>
      </text>
    </comment>
    <comment authorId="0" ref="I197">
      <text>
        <t xml:space="preserve">Efecto en utilidad, obtenido de Cuentas. El importe de captura no debe cambiarse de signo porque sea un gasto.</t>
      </text>
    </comment>
    <comment authorId="0" ref="F65">
      <text>
        <t xml:space="preserve">Glosa útil para revisar el movimiento.</t>
      </text>
    </comment>
    <comment authorId="0" ref="J19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6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65">
      <text>
        <t xml:space="preserve">Grupo obtenido de Cuentas. No modificar la fórmula.</t>
      </text>
    </comment>
    <comment authorId="0" ref="I65">
      <text>
        <t xml:space="preserve">Efecto en utilidad, obtenido de Cuentas. El importe de captura no debe cambiarse de signo porque sea un gasto.</t>
      </text>
    </comment>
    <comment authorId="0" ref="J6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98">
      <text>
        <t xml:space="preserve">Fecha de reconocimiento contable del ingreso o gasto, no fecha de cobro o pago. Debe ser una fecha real.</t>
      </text>
    </comment>
    <comment authorId="0" ref="D198">
      <text>
        <t xml:space="preserve">Identificador único por línea; si un documento tiene varias cuentas, agrega sufijos, por ejemplo FAC001-01 y FAC001-02. Se alertan duplicados.</t>
      </text>
    </comment>
    <comment authorId="0" ref="E198">
      <text>
        <t xml:space="preserve">Código de Cuentas. No escribir el nombre ni crear cuentas sin registrarlas primero.</t>
      </text>
    </comment>
    <comment authorId="0" ref="F198">
      <text>
        <t xml:space="preserve">Glosa útil para revisar el movimiento.</t>
      </text>
    </comment>
    <comment authorId="0" ref="C66">
      <text>
        <t xml:space="preserve">Fecha de reconocimiento contable del ingreso o gasto, no fecha de cobro o pago. Debe ser una fecha real.</t>
      </text>
    </comment>
    <comment authorId="0" ref="G19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66">
      <text>
        <t xml:space="preserve">Identificador único por línea; si un documento tiene varias cuentas, agrega sufijos, por ejemplo FAC001-01 y FAC001-02. Se alertan duplicados.</t>
      </text>
    </comment>
    <comment authorId="0" ref="H198">
      <text>
        <t xml:space="preserve">Grupo obtenido de Cuentas. No modificar la fórmula.</t>
      </text>
    </comment>
    <comment authorId="0" ref="E66">
      <text>
        <t xml:space="preserve">Código de Cuentas. No escribir el nombre ni crear cuentas sin registrarlas primero.</t>
      </text>
    </comment>
    <comment authorId="0" ref="I198">
      <text>
        <t xml:space="preserve">Efecto en utilidad, obtenido de Cuentas. El importe de captura no debe cambiarse de signo porque sea un gasto.</t>
      </text>
    </comment>
    <comment authorId="0" ref="F66">
      <text>
        <t xml:space="preserve">Glosa útil para revisar el movimiento.</t>
      </text>
    </comment>
    <comment authorId="0" ref="J19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6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66">
      <text>
        <t xml:space="preserve">Grupo obtenido de Cuentas. No modificar la fórmula.</t>
      </text>
    </comment>
    <comment authorId="0" ref="I66">
      <text>
        <t xml:space="preserve">Efecto en utilidad, obtenido de Cuentas. El importe de captura no debe cambiarse de signo porque sea un gasto.</t>
      </text>
    </comment>
    <comment authorId="0" ref="J6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99">
      <text>
        <t xml:space="preserve">Fecha de reconocimiento contable del ingreso o gasto, no fecha de cobro o pago. Debe ser una fecha real.</t>
      </text>
    </comment>
    <comment authorId="0" ref="D199">
      <text>
        <t xml:space="preserve">Identificador único por línea; si un documento tiene varias cuentas, agrega sufijos, por ejemplo FAC001-01 y FAC001-02. Se alertan duplicados.</t>
      </text>
    </comment>
    <comment authorId="0" ref="E199">
      <text>
        <t xml:space="preserve">Código de Cuentas. No escribir el nombre ni crear cuentas sin registrarlas primero.</t>
      </text>
    </comment>
    <comment authorId="0" ref="F199">
      <text>
        <t xml:space="preserve">Glosa útil para revisar el movimiento.</t>
      </text>
    </comment>
    <comment authorId="0" ref="C67">
      <text>
        <t xml:space="preserve">Fecha de reconocimiento contable del ingreso o gasto, no fecha de cobro o pago. Debe ser una fecha real.</t>
      </text>
    </comment>
    <comment authorId="0" ref="G19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67">
      <text>
        <t xml:space="preserve">Identificador único por línea; si un documento tiene varias cuentas, agrega sufijos, por ejemplo FAC001-01 y FAC001-02. Se alertan duplicados.</t>
      </text>
    </comment>
    <comment authorId="0" ref="H199">
      <text>
        <t xml:space="preserve">Grupo obtenido de Cuentas. No modificar la fórmula.</t>
      </text>
    </comment>
    <comment authorId="0" ref="E67">
      <text>
        <t xml:space="preserve">Código de Cuentas. No escribir el nombre ni crear cuentas sin registrarlas primero.</t>
      </text>
    </comment>
    <comment authorId="0" ref="I199">
      <text>
        <t xml:space="preserve">Efecto en utilidad, obtenido de Cuentas. El importe de captura no debe cambiarse de signo porque sea un gasto.</t>
      </text>
    </comment>
    <comment authorId="0" ref="F67">
      <text>
        <t xml:space="preserve">Glosa útil para revisar el movimiento.</t>
      </text>
    </comment>
    <comment authorId="0" ref="J19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6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67">
      <text>
        <t xml:space="preserve">Grupo obtenido de Cuentas. No modificar la fórmula.</t>
      </text>
    </comment>
    <comment authorId="0" ref="I67">
      <text>
        <t xml:space="preserve">Efecto en utilidad, obtenido de Cuentas. El importe de captura no debe cambiarse de signo porque sea un gasto.</t>
      </text>
    </comment>
    <comment authorId="0" ref="J6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00">
      <text>
        <t xml:space="preserve">Fecha de reconocimiento contable del ingreso o gasto, no fecha de cobro o pago. Debe ser una fecha real.</t>
      </text>
    </comment>
    <comment authorId="0" ref="D200">
      <text>
        <t xml:space="preserve">Identificador único por línea; si un documento tiene varias cuentas, agrega sufijos, por ejemplo FAC001-01 y FAC001-02. Se alertan duplicados.</t>
      </text>
    </comment>
    <comment authorId="0" ref="E200">
      <text>
        <t xml:space="preserve">Código de Cuentas. No escribir el nombre ni crear cuentas sin registrarlas primero.</t>
      </text>
    </comment>
    <comment authorId="0" ref="F200">
      <text>
        <t xml:space="preserve">Glosa útil para revisar el movimiento.</t>
      </text>
    </comment>
    <comment authorId="0" ref="C68">
      <text>
        <t xml:space="preserve">Fecha de reconocimiento contable del ingreso o gasto, no fecha de cobro o pago. Debe ser una fecha real.</t>
      </text>
    </comment>
    <comment authorId="0" ref="G20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68">
      <text>
        <t xml:space="preserve">Identificador único por línea; si un documento tiene varias cuentas, agrega sufijos, por ejemplo FAC001-01 y FAC001-02. Se alertan duplicados.</t>
      </text>
    </comment>
    <comment authorId="0" ref="H200">
      <text>
        <t xml:space="preserve">Grupo obtenido de Cuentas. No modificar la fórmula.</t>
      </text>
    </comment>
    <comment authorId="0" ref="E68">
      <text>
        <t xml:space="preserve">Código de Cuentas. No escribir el nombre ni crear cuentas sin registrarlas primero.</t>
      </text>
    </comment>
    <comment authorId="0" ref="I200">
      <text>
        <t xml:space="preserve">Efecto en utilidad, obtenido de Cuentas. El importe de captura no debe cambiarse de signo porque sea un gasto.</t>
      </text>
    </comment>
    <comment authorId="0" ref="F68">
      <text>
        <t xml:space="preserve">Glosa útil para revisar el movimiento.</t>
      </text>
    </comment>
    <comment authorId="0" ref="J20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6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68">
      <text>
        <t xml:space="preserve">Grupo obtenido de Cuentas. No modificar la fórmula.</t>
      </text>
    </comment>
    <comment authorId="0" ref="I68">
      <text>
        <t xml:space="preserve">Efecto en utilidad, obtenido de Cuentas. El importe de captura no debe cambiarse de signo porque sea un gasto.</t>
      </text>
    </comment>
    <comment authorId="0" ref="J6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01">
      <text>
        <t xml:space="preserve">Fecha de reconocimiento contable del ingreso o gasto, no fecha de cobro o pago. Debe ser una fecha real.</t>
      </text>
    </comment>
    <comment authorId="0" ref="D201">
      <text>
        <t xml:space="preserve">Identificador único por línea; si un documento tiene varias cuentas, agrega sufijos, por ejemplo FAC001-01 y FAC001-02. Se alertan duplicados.</t>
      </text>
    </comment>
    <comment authorId="0" ref="E201">
      <text>
        <t xml:space="preserve">Código de Cuentas. No escribir el nombre ni crear cuentas sin registrarlas primero.</t>
      </text>
    </comment>
    <comment authorId="0" ref="F201">
      <text>
        <t xml:space="preserve">Glosa útil para revisar el movimiento.</t>
      </text>
    </comment>
    <comment authorId="0" ref="C69">
      <text>
        <t xml:space="preserve">Fecha de reconocimiento contable del ingreso o gasto, no fecha de cobro o pago. Debe ser una fecha real.</t>
      </text>
    </comment>
    <comment authorId="0" ref="G20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69">
      <text>
        <t xml:space="preserve">Identificador único por línea; si un documento tiene varias cuentas, agrega sufijos, por ejemplo FAC001-01 y FAC001-02. Se alertan duplicados.</t>
      </text>
    </comment>
    <comment authorId="0" ref="H201">
      <text>
        <t xml:space="preserve">Grupo obtenido de Cuentas. No modificar la fórmula.</t>
      </text>
    </comment>
    <comment authorId="0" ref="E69">
      <text>
        <t xml:space="preserve">Código de Cuentas. No escribir el nombre ni crear cuentas sin registrarlas primero.</t>
      </text>
    </comment>
    <comment authorId="0" ref="I201">
      <text>
        <t xml:space="preserve">Efecto en utilidad, obtenido de Cuentas. El importe de captura no debe cambiarse de signo porque sea un gasto.</t>
      </text>
    </comment>
    <comment authorId="0" ref="F69">
      <text>
        <t xml:space="preserve">Glosa útil para revisar el movimiento.</t>
      </text>
    </comment>
    <comment authorId="0" ref="J20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6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69">
      <text>
        <t xml:space="preserve">Grupo obtenido de Cuentas. No modificar la fórmula.</t>
      </text>
    </comment>
    <comment authorId="0" ref="I69">
      <text>
        <t xml:space="preserve">Efecto en utilidad, obtenido de Cuentas. El importe de captura no debe cambiarse de signo porque sea un gasto.</t>
      </text>
    </comment>
    <comment authorId="0" ref="J6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02">
      <text>
        <t xml:space="preserve">Fecha de reconocimiento contable del ingreso o gasto, no fecha de cobro o pago. Debe ser una fecha real.</t>
      </text>
    </comment>
    <comment authorId="0" ref="D202">
      <text>
        <t xml:space="preserve">Identificador único por línea; si un documento tiene varias cuentas, agrega sufijos, por ejemplo FAC001-01 y FAC001-02. Se alertan duplicados.</t>
      </text>
    </comment>
    <comment authorId="0" ref="E202">
      <text>
        <t xml:space="preserve">Código de Cuentas. No escribir el nombre ni crear cuentas sin registrarlas primero.</t>
      </text>
    </comment>
    <comment authorId="0" ref="F202">
      <text>
        <t xml:space="preserve">Glosa útil para revisar el movimiento.</t>
      </text>
    </comment>
    <comment authorId="0" ref="C70">
      <text>
        <t xml:space="preserve">Fecha de reconocimiento contable del ingreso o gasto, no fecha de cobro o pago. Debe ser una fecha real.</t>
      </text>
    </comment>
    <comment authorId="0" ref="G20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70">
      <text>
        <t xml:space="preserve">Identificador único por línea; si un documento tiene varias cuentas, agrega sufijos, por ejemplo FAC001-01 y FAC001-02. Se alertan duplicados.</t>
      </text>
    </comment>
    <comment authorId="0" ref="H202">
      <text>
        <t xml:space="preserve">Grupo obtenido de Cuentas. No modificar la fórmula.</t>
      </text>
    </comment>
    <comment authorId="0" ref="E70">
      <text>
        <t xml:space="preserve">Código de Cuentas. No escribir el nombre ni crear cuentas sin registrarlas primero.</t>
      </text>
    </comment>
    <comment authorId="0" ref="I202">
      <text>
        <t xml:space="preserve">Efecto en utilidad, obtenido de Cuentas. El importe de captura no debe cambiarse de signo porque sea un gasto.</t>
      </text>
    </comment>
    <comment authorId="0" ref="F70">
      <text>
        <t xml:space="preserve">Glosa útil para revisar el movimiento.</t>
      </text>
    </comment>
    <comment authorId="0" ref="J20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7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70">
      <text>
        <t xml:space="preserve">Grupo obtenido de Cuentas. No modificar la fórmula.</t>
      </text>
    </comment>
    <comment authorId="0" ref="I70">
      <text>
        <t xml:space="preserve">Efecto en utilidad, obtenido de Cuentas. El importe de captura no debe cambiarse de signo porque sea un gasto.</t>
      </text>
    </comment>
    <comment authorId="0" ref="J7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03">
      <text>
        <t xml:space="preserve">Fecha de reconocimiento contable del ingreso o gasto, no fecha de cobro o pago. Debe ser una fecha real.</t>
      </text>
    </comment>
    <comment authorId="0" ref="D203">
      <text>
        <t xml:space="preserve">Identificador único por línea; si un documento tiene varias cuentas, agrega sufijos, por ejemplo FAC001-01 y FAC001-02. Se alertan duplicados.</t>
      </text>
    </comment>
    <comment authorId="0" ref="E203">
      <text>
        <t xml:space="preserve">Código de Cuentas. No escribir el nombre ni crear cuentas sin registrarlas primero.</t>
      </text>
    </comment>
    <comment authorId="0" ref="F203">
      <text>
        <t xml:space="preserve">Glosa útil para revisar el movimiento.</t>
      </text>
    </comment>
    <comment authorId="0" ref="C71">
      <text>
        <t xml:space="preserve">Fecha de reconocimiento contable del ingreso o gasto, no fecha de cobro o pago. Debe ser una fecha real.</t>
      </text>
    </comment>
    <comment authorId="0" ref="G20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71">
      <text>
        <t xml:space="preserve">Identificador único por línea; si un documento tiene varias cuentas, agrega sufijos, por ejemplo FAC001-01 y FAC001-02. Se alertan duplicados.</t>
      </text>
    </comment>
    <comment authorId="0" ref="H203">
      <text>
        <t xml:space="preserve">Grupo obtenido de Cuentas. No modificar la fórmula.</t>
      </text>
    </comment>
    <comment authorId="0" ref="E71">
      <text>
        <t xml:space="preserve">Código de Cuentas. No escribir el nombre ni crear cuentas sin registrarlas primero.</t>
      </text>
    </comment>
    <comment authorId="0" ref="I203">
      <text>
        <t xml:space="preserve">Efecto en utilidad, obtenido de Cuentas. El importe de captura no debe cambiarse de signo porque sea un gasto.</t>
      </text>
    </comment>
    <comment authorId="0" ref="F71">
      <text>
        <t xml:space="preserve">Glosa útil para revisar el movimiento.</t>
      </text>
    </comment>
    <comment authorId="0" ref="J20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7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71">
      <text>
        <t xml:space="preserve">Grupo obtenido de Cuentas. No modificar la fórmula.</t>
      </text>
    </comment>
    <comment authorId="0" ref="I71">
      <text>
        <t xml:space="preserve">Efecto en utilidad, obtenido de Cuentas. El importe de captura no debe cambiarse de signo porque sea un gasto.</t>
      </text>
    </comment>
    <comment authorId="0" ref="J7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04">
      <text>
        <t xml:space="preserve">Fecha de reconocimiento contable del ingreso o gasto, no fecha de cobro o pago. Debe ser una fecha real.</t>
      </text>
    </comment>
    <comment authorId="0" ref="D204">
      <text>
        <t xml:space="preserve">Identificador único por línea; si un documento tiene varias cuentas, agrega sufijos, por ejemplo FAC001-01 y FAC001-02. Se alertan duplicados.</t>
      </text>
    </comment>
    <comment authorId="0" ref="E204">
      <text>
        <t xml:space="preserve">Código de Cuentas. No escribir el nombre ni crear cuentas sin registrarlas primero.</t>
      </text>
    </comment>
    <comment authorId="0" ref="F204">
      <text>
        <t xml:space="preserve">Glosa útil para revisar el movimiento.</t>
      </text>
    </comment>
    <comment authorId="0" ref="C72">
      <text>
        <t xml:space="preserve">Fecha de reconocimiento contable del ingreso o gasto, no fecha de cobro o pago. Debe ser una fecha real.</t>
      </text>
    </comment>
    <comment authorId="0" ref="G20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72">
      <text>
        <t xml:space="preserve">Identificador único por línea; si un documento tiene varias cuentas, agrega sufijos, por ejemplo FAC001-01 y FAC001-02. Se alertan duplicados.</t>
      </text>
    </comment>
    <comment authorId="0" ref="H204">
      <text>
        <t xml:space="preserve">Grupo obtenido de Cuentas. No modificar la fórmula.</t>
      </text>
    </comment>
    <comment authorId="0" ref="E72">
      <text>
        <t xml:space="preserve">Código de Cuentas. No escribir el nombre ni crear cuentas sin registrarlas primero.</t>
      </text>
    </comment>
    <comment authorId="0" ref="I204">
      <text>
        <t xml:space="preserve">Efecto en utilidad, obtenido de Cuentas. El importe de captura no debe cambiarse de signo porque sea un gasto.</t>
      </text>
    </comment>
    <comment authorId="0" ref="F72">
      <text>
        <t xml:space="preserve">Glosa útil para revisar el movimiento.</t>
      </text>
    </comment>
    <comment authorId="0" ref="J20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7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72">
      <text>
        <t xml:space="preserve">Grupo obtenido de Cuentas. No modificar la fórmula.</t>
      </text>
    </comment>
    <comment authorId="0" ref="I72">
      <text>
        <t xml:space="preserve">Efecto en utilidad, obtenido de Cuentas. El importe de captura no debe cambiarse de signo porque sea un gasto.</t>
      </text>
    </comment>
    <comment authorId="0" ref="J7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05">
      <text>
        <t xml:space="preserve">Fecha de reconocimiento contable del ingreso o gasto, no fecha de cobro o pago. Debe ser una fecha real.</t>
      </text>
    </comment>
    <comment authorId="0" ref="D205">
      <text>
        <t xml:space="preserve">Identificador único por línea; si un documento tiene varias cuentas, agrega sufijos, por ejemplo FAC001-01 y FAC001-02. Se alertan duplicados.</t>
      </text>
    </comment>
    <comment authorId="0" ref="E205">
      <text>
        <t xml:space="preserve">Código de Cuentas. No escribir el nombre ni crear cuentas sin registrarlas primero.</t>
      </text>
    </comment>
    <comment authorId="0" ref="F205">
      <text>
        <t xml:space="preserve">Glosa útil para revisar el movimiento.</t>
      </text>
    </comment>
    <comment authorId="0" ref="C73">
      <text>
        <t xml:space="preserve">Fecha de reconocimiento contable del ingreso o gasto, no fecha de cobro o pago. Debe ser una fecha real.</t>
      </text>
    </comment>
    <comment authorId="0" ref="G20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73">
      <text>
        <t xml:space="preserve">Identificador único por línea; si un documento tiene varias cuentas, agrega sufijos, por ejemplo FAC001-01 y FAC001-02. Se alertan duplicados.</t>
      </text>
    </comment>
    <comment authorId="0" ref="H205">
      <text>
        <t xml:space="preserve">Grupo obtenido de Cuentas. No modificar la fórmula.</t>
      </text>
    </comment>
    <comment authorId="0" ref="E73">
      <text>
        <t xml:space="preserve">Código de Cuentas. No escribir el nombre ni crear cuentas sin registrarlas primero.</t>
      </text>
    </comment>
    <comment authorId="0" ref="I205">
      <text>
        <t xml:space="preserve">Efecto en utilidad, obtenido de Cuentas. El importe de captura no debe cambiarse de signo porque sea un gasto.</t>
      </text>
    </comment>
    <comment authorId="0" ref="F73">
      <text>
        <t xml:space="preserve">Glosa útil para revisar el movimiento.</t>
      </text>
    </comment>
    <comment authorId="0" ref="J20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7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73">
      <text>
        <t xml:space="preserve">Grupo obtenido de Cuentas. No modificar la fórmula.</t>
      </text>
    </comment>
    <comment authorId="0" ref="I73">
      <text>
        <t xml:space="preserve">Efecto en utilidad, obtenido de Cuentas. El importe de captura no debe cambiarse de signo porque sea un gasto.</t>
      </text>
    </comment>
    <comment authorId="0" ref="J7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06">
      <text>
        <t xml:space="preserve">Fecha de reconocimiento contable del ingreso o gasto, no fecha de cobro o pago. Debe ser una fecha real.</t>
      </text>
    </comment>
    <comment authorId="0" ref="D206">
      <text>
        <t xml:space="preserve">Identificador único por línea; si un documento tiene varias cuentas, agrega sufijos, por ejemplo FAC001-01 y FAC001-02. Se alertan duplicados.</t>
      </text>
    </comment>
    <comment authorId="0" ref="E206">
      <text>
        <t xml:space="preserve">Código de Cuentas. No escribir el nombre ni crear cuentas sin registrarlas primero.</t>
      </text>
    </comment>
    <comment authorId="0" ref="F206">
      <text>
        <t xml:space="preserve">Glosa útil para revisar el movimiento.</t>
      </text>
    </comment>
    <comment authorId="0" ref="C74">
      <text>
        <t xml:space="preserve">Fecha de reconocimiento contable del ingreso o gasto, no fecha de cobro o pago. Debe ser una fecha real.</t>
      </text>
    </comment>
    <comment authorId="0" ref="G20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74">
      <text>
        <t xml:space="preserve">Identificador único por línea; si un documento tiene varias cuentas, agrega sufijos, por ejemplo FAC001-01 y FAC001-02. Se alertan duplicados.</t>
      </text>
    </comment>
    <comment authorId="0" ref="H206">
      <text>
        <t xml:space="preserve">Grupo obtenido de Cuentas. No modificar la fórmula.</t>
      </text>
    </comment>
    <comment authorId="0" ref="E74">
      <text>
        <t xml:space="preserve">Código de Cuentas. No escribir el nombre ni crear cuentas sin registrarlas primero.</t>
      </text>
    </comment>
    <comment authorId="0" ref="I206">
      <text>
        <t xml:space="preserve">Efecto en utilidad, obtenido de Cuentas. El importe de captura no debe cambiarse de signo porque sea un gasto.</t>
      </text>
    </comment>
    <comment authorId="0" ref="F74">
      <text>
        <t xml:space="preserve">Glosa útil para revisar el movimiento.</t>
      </text>
    </comment>
    <comment authorId="0" ref="J20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7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74">
      <text>
        <t xml:space="preserve">Grupo obtenido de Cuentas. No modificar la fórmula.</t>
      </text>
    </comment>
    <comment authorId="0" ref="I74">
      <text>
        <t xml:space="preserve">Efecto en utilidad, obtenido de Cuentas. El importe de captura no debe cambiarse de signo porque sea un gasto.</t>
      </text>
    </comment>
    <comment authorId="0" ref="J7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07">
      <text>
        <t xml:space="preserve">Fecha de reconocimiento contable del ingreso o gasto, no fecha de cobro o pago. Debe ser una fecha real.</t>
      </text>
    </comment>
    <comment authorId="0" ref="D207">
      <text>
        <t xml:space="preserve">Identificador único por línea; si un documento tiene varias cuentas, agrega sufijos, por ejemplo FAC001-01 y FAC001-02. Se alertan duplicados.</t>
      </text>
    </comment>
    <comment authorId="0" ref="E207">
      <text>
        <t xml:space="preserve">Código de Cuentas. No escribir el nombre ni crear cuentas sin registrarlas primero.</t>
      </text>
    </comment>
    <comment authorId="0" ref="F207">
      <text>
        <t xml:space="preserve">Glosa útil para revisar el movimiento.</t>
      </text>
    </comment>
    <comment authorId="0" ref="C75">
      <text>
        <t xml:space="preserve">Fecha de reconocimiento contable del ingreso o gasto, no fecha de cobro o pago. Debe ser una fecha real.</t>
      </text>
    </comment>
    <comment authorId="0" ref="G20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75">
      <text>
        <t xml:space="preserve">Identificador único por línea; si un documento tiene varias cuentas, agrega sufijos, por ejemplo FAC001-01 y FAC001-02. Se alertan duplicados.</t>
      </text>
    </comment>
    <comment authorId="0" ref="H207">
      <text>
        <t xml:space="preserve">Grupo obtenido de Cuentas. No modificar la fórmula.</t>
      </text>
    </comment>
    <comment authorId="0" ref="E75">
      <text>
        <t xml:space="preserve">Código de Cuentas. No escribir el nombre ni crear cuentas sin registrarlas primero.</t>
      </text>
    </comment>
    <comment authorId="0" ref="I207">
      <text>
        <t xml:space="preserve">Efecto en utilidad, obtenido de Cuentas. El importe de captura no debe cambiarse de signo porque sea un gasto.</t>
      </text>
    </comment>
    <comment authorId="0" ref="F75">
      <text>
        <t xml:space="preserve">Glosa útil para revisar el movimiento.</t>
      </text>
    </comment>
    <comment authorId="0" ref="J20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7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75">
      <text>
        <t xml:space="preserve">Grupo obtenido de Cuentas. No modificar la fórmula.</t>
      </text>
    </comment>
    <comment authorId="0" ref="I75">
      <text>
        <t xml:space="preserve">Efecto en utilidad, obtenido de Cuentas. El importe de captura no debe cambiarse de signo porque sea un gasto.</t>
      </text>
    </comment>
    <comment authorId="0" ref="J7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08">
      <text>
        <t xml:space="preserve">Fecha de reconocimiento contable del ingreso o gasto, no fecha de cobro o pago. Debe ser una fecha real.</t>
      </text>
    </comment>
    <comment authorId="0" ref="D208">
      <text>
        <t xml:space="preserve">Identificador único por línea; si un documento tiene varias cuentas, agrega sufijos, por ejemplo FAC001-01 y FAC001-02. Se alertan duplicados.</t>
      </text>
    </comment>
    <comment authorId="0" ref="E208">
      <text>
        <t xml:space="preserve">Código de Cuentas. No escribir el nombre ni crear cuentas sin registrarlas primero.</t>
      </text>
    </comment>
    <comment authorId="0" ref="F208">
      <text>
        <t xml:space="preserve">Glosa útil para revisar el movimiento.</t>
      </text>
    </comment>
    <comment authorId="0" ref="C76">
      <text>
        <t xml:space="preserve">Fecha de reconocimiento contable del ingreso o gasto, no fecha de cobro o pago. Debe ser una fecha real.</t>
      </text>
    </comment>
    <comment authorId="0" ref="G20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76">
      <text>
        <t xml:space="preserve">Identificador único por línea; si un documento tiene varias cuentas, agrega sufijos, por ejemplo FAC001-01 y FAC001-02. Se alertan duplicados.</t>
      </text>
    </comment>
    <comment authorId="0" ref="H208">
      <text>
        <t xml:space="preserve">Grupo obtenido de Cuentas. No modificar la fórmula.</t>
      </text>
    </comment>
    <comment authorId="0" ref="E76">
      <text>
        <t xml:space="preserve">Código de Cuentas. No escribir el nombre ni crear cuentas sin registrarlas primero.</t>
      </text>
    </comment>
    <comment authorId="0" ref="I208">
      <text>
        <t xml:space="preserve">Efecto en utilidad, obtenido de Cuentas. El importe de captura no debe cambiarse de signo porque sea un gasto.</t>
      </text>
    </comment>
    <comment authorId="0" ref="F76">
      <text>
        <t xml:space="preserve">Glosa útil para revisar el movimiento.</t>
      </text>
    </comment>
    <comment authorId="0" ref="J20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7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76">
      <text>
        <t xml:space="preserve">Grupo obtenido de Cuentas. No modificar la fórmula.</t>
      </text>
    </comment>
    <comment authorId="0" ref="I76">
      <text>
        <t xml:space="preserve">Efecto en utilidad, obtenido de Cuentas. El importe de captura no debe cambiarse de signo porque sea un gasto.</t>
      </text>
    </comment>
    <comment authorId="0" ref="J7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09">
      <text>
        <t xml:space="preserve">Fecha de reconocimiento contable del ingreso o gasto, no fecha de cobro o pago. Debe ser una fecha real.</t>
      </text>
    </comment>
    <comment authorId="0" ref="D209">
      <text>
        <t xml:space="preserve">Identificador único por línea; si un documento tiene varias cuentas, agrega sufijos, por ejemplo FAC001-01 y FAC001-02. Se alertan duplicados.</t>
      </text>
    </comment>
    <comment authorId="0" ref="E209">
      <text>
        <t xml:space="preserve">Código de Cuentas. No escribir el nombre ni crear cuentas sin registrarlas primero.</t>
      </text>
    </comment>
    <comment authorId="0" ref="F209">
      <text>
        <t xml:space="preserve">Glosa útil para revisar el movimiento.</t>
      </text>
    </comment>
    <comment authorId="0" ref="C77">
      <text>
        <t xml:space="preserve">Fecha de reconocimiento contable del ingreso o gasto, no fecha de cobro o pago. Debe ser una fecha real.</t>
      </text>
    </comment>
    <comment authorId="0" ref="G20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77">
      <text>
        <t xml:space="preserve">Identificador único por línea; si un documento tiene varias cuentas, agrega sufijos, por ejemplo FAC001-01 y FAC001-02. Se alertan duplicados.</t>
      </text>
    </comment>
    <comment authorId="0" ref="H209">
      <text>
        <t xml:space="preserve">Grupo obtenido de Cuentas. No modificar la fórmula.</t>
      </text>
    </comment>
    <comment authorId="0" ref="E77">
      <text>
        <t xml:space="preserve">Código de Cuentas. No escribir el nombre ni crear cuentas sin registrarlas primero.</t>
      </text>
    </comment>
    <comment authorId="0" ref="I209">
      <text>
        <t xml:space="preserve">Efecto en utilidad, obtenido de Cuentas. El importe de captura no debe cambiarse de signo porque sea un gasto.</t>
      </text>
    </comment>
    <comment authorId="0" ref="F77">
      <text>
        <t xml:space="preserve">Glosa útil para revisar el movimiento.</t>
      </text>
    </comment>
    <comment authorId="0" ref="J20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7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77">
      <text>
        <t xml:space="preserve">Grupo obtenido de Cuentas. No modificar la fórmula.</t>
      </text>
    </comment>
    <comment authorId="0" ref="I77">
      <text>
        <t xml:space="preserve">Efecto en utilidad, obtenido de Cuentas. El importe de captura no debe cambiarse de signo porque sea un gasto.</t>
      </text>
    </comment>
    <comment authorId="0" ref="J7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10">
      <text>
        <t xml:space="preserve">Fecha de reconocimiento contable del ingreso o gasto, no fecha de cobro o pago. Debe ser una fecha real.</t>
      </text>
    </comment>
    <comment authorId="0" ref="D210">
      <text>
        <t xml:space="preserve">Identificador único por línea; si un documento tiene varias cuentas, agrega sufijos, por ejemplo FAC001-01 y FAC001-02. Se alertan duplicados.</t>
      </text>
    </comment>
    <comment authorId="0" ref="E210">
      <text>
        <t xml:space="preserve">Código de Cuentas. No escribir el nombre ni crear cuentas sin registrarlas primero.</t>
      </text>
    </comment>
    <comment authorId="0" ref="F210">
      <text>
        <t xml:space="preserve">Glosa útil para revisar el movimiento.</t>
      </text>
    </comment>
    <comment authorId="0" ref="C78">
      <text>
        <t xml:space="preserve">Fecha de reconocimiento contable del ingreso o gasto, no fecha de cobro o pago. Debe ser una fecha real.</t>
      </text>
    </comment>
    <comment authorId="0" ref="G21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78">
      <text>
        <t xml:space="preserve">Identificador único por línea; si un documento tiene varias cuentas, agrega sufijos, por ejemplo FAC001-01 y FAC001-02. Se alertan duplicados.</t>
      </text>
    </comment>
    <comment authorId="0" ref="H210">
      <text>
        <t xml:space="preserve">Grupo obtenido de Cuentas. No modificar la fórmula.</t>
      </text>
    </comment>
    <comment authorId="0" ref="E78">
      <text>
        <t xml:space="preserve">Código de Cuentas. No escribir el nombre ni crear cuentas sin registrarlas primero.</t>
      </text>
    </comment>
    <comment authorId="0" ref="I210">
      <text>
        <t xml:space="preserve">Efecto en utilidad, obtenido de Cuentas. El importe de captura no debe cambiarse de signo porque sea un gasto.</t>
      </text>
    </comment>
    <comment authorId="0" ref="F78">
      <text>
        <t xml:space="preserve">Glosa útil para revisar el movimiento.</t>
      </text>
    </comment>
    <comment authorId="0" ref="J21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7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78">
      <text>
        <t xml:space="preserve">Grupo obtenido de Cuentas. No modificar la fórmula.</t>
      </text>
    </comment>
    <comment authorId="0" ref="I78">
      <text>
        <t xml:space="preserve">Efecto en utilidad, obtenido de Cuentas. El importe de captura no debe cambiarse de signo porque sea un gasto.</t>
      </text>
    </comment>
    <comment authorId="0" ref="J7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11">
      <text>
        <t xml:space="preserve">Fecha de reconocimiento contable del ingreso o gasto, no fecha de cobro o pago. Debe ser una fecha real.</t>
      </text>
    </comment>
    <comment authorId="0" ref="D211">
      <text>
        <t xml:space="preserve">Identificador único por línea; si un documento tiene varias cuentas, agrega sufijos, por ejemplo FAC001-01 y FAC001-02. Se alertan duplicados.</t>
      </text>
    </comment>
    <comment authorId="0" ref="E211">
      <text>
        <t xml:space="preserve">Código de Cuentas. No escribir el nombre ni crear cuentas sin registrarlas primero.</t>
      </text>
    </comment>
    <comment authorId="0" ref="F211">
      <text>
        <t xml:space="preserve">Glosa útil para revisar el movimiento.</t>
      </text>
    </comment>
    <comment authorId="0" ref="C79">
      <text>
        <t xml:space="preserve">Fecha de reconocimiento contable del ingreso o gasto, no fecha de cobro o pago. Debe ser una fecha real.</t>
      </text>
    </comment>
    <comment authorId="0" ref="G21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79">
      <text>
        <t xml:space="preserve">Identificador único por línea; si un documento tiene varias cuentas, agrega sufijos, por ejemplo FAC001-01 y FAC001-02. Se alertan duplicados.</t>
      </text>
    </comment>
    <comment authorId="0" ref="H211">
      <text>
        <t xml:space="preserve">Grupo obtenido de Cuentas. No modificar la fórmula.</t>
      </text>
    </comment>
    <comment authorId="0" ref="E79">
      <text>
        <t xml:space="preserve">Código de Cuentas. No escribir el nombre ni crear cuentas sin registrarlas primero.</t>
      </text>
    </comment>
    <comment authorId="0" ref="I211">
      <text>
        <t xml:space="preserve">Efecto en utilidad, obtenido de Cuentas. El importe de captura no debe cambiarse de signo porque sea un gasto.</t>
      </text>
    </comment>
    <comment authorId="0" ref="F79">
      <text>
        <t xml:space="preserve">Glosa útil para revisar el movimiento.</t>
      </text>
    </comment>
    <comment authorId="0" ref="J21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7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79">
      <text>
        <t xml:space="preserve">Grupo obtenido de Cuentas. No modificar la fórmula.</t>
      </text>
    </comment>
    <comment authorId="0" ref="I79">
      <text>
        <t xml:space="preserve">Efecto en utilidad, obtenido de Cuentas. El importe de captura no debe cambiarse de signo porque sea un gasto.</t>
      </text>
    </comment>
    <comment authorId="0" ref="J7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12">
      <text>
        <t xml:space="preserve">Fecha de reconocimiento contable del ingreso o gasto, no fecha de cobro o pago. Debe ser una fecha real.</t>
      </text>
    </comment>
    <comment authorId="0" ref="D212">
      <text>
        <t xml:space="preserve">Identificador único por línea; si un documento tiene varias cuentas, agrega sufijos, por ejemplo FAC001-01 y FAC001-02. Se alertan duplicados.</t>
      </text>
    </comment>
    <comment authorId="0" ref="E212">
      <text>
        <t xml:space="preserve">Código de Cuentas. No escribir el nombre ni crear cuentas sin registrarlas primero.</t>
      </text>
    </comment>
    <comment authorId="0" ref="F212">
      <text>
        <t xml:space="preserve">Glosa útil para revisar el movimiento.</t>
      </text>
    </comment>
    <comment authorId="0" ref="C80">
      <text>
        <t xml:space="preserve">Fecha de reconocimiento contable del ingreso o gasto, no fecha de cobro o pago. Debe ser una fecha real.</t>
      </text>
    </comment>
    <comment authorId="0" ref="G21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80">
      <text>
        <t xml:space="preserve">Identificador único por línea; si un documento tiene varias cuentas, agrega sufijos, por ejemplo FAC001-01 y FAC001-02. Se alertan duplicados.</t>
      </text>
    </comment>
    <comment authorId="0" ref="H212">
      <text>
        <t xml:space="preserve">Grupo obtenido de Cuentas. No modificar la fórmula.</t>
      </text>
    </comment>
    <comment authorId="0" ref="E80">
      <text>
        <t xml:space="preserve">Código de Cuentas. No escribir el nombre ni crear cuentas sin registrarlas primero.</t>
      </text>
    </comment>
    <comment authorId="0" ref="I212">
      <text>
        <t xml:space="preserve">Efecto en utilidad, obtenido de Cuentas. El importe de captura no debe cambiarse de signo porque sea un gasto.</t>
      </text>
    </comment>
    <comment authorId="0" ref="F80">
      <text>
        <t xml:space="preserve">Glosa útil para revisar el movimiento.</t>
      </text>
    </comment>
    <comment authorId="0" ref="J21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8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80">
      <text>
        <t xml:space="preserve">Grupo obtenido de Cuentas. No modificar la fórmula.</t>
      </text>
    </comment>
    <comment authorId="0" ref="I80">
      <text>
        <t xml:space="preserve">Efecto en utilidad, obtenido de Cuentas. El importe de captura no debe cambiarse de signo porque sea un gasto.</t>
      </text>
    </comment>
    <comment authorId="0" ref="J8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13">
      <text>
        <t xml:space="preserve">Fecha de reconocimiento contable del ingreso o gasto, no fecha de cobro o pago. Debe ser una fecha real.</t>
      </text>
    </comment>
    <comment authorId="0" ref="D213">
      <text>
        <t xml:space="preserve">Identificador único por línea; si un documento tiene varias cuentas, agrega sufijos, por ejemplo FAC001-01 y FAC001-02. Se alertan duplicados.</t>
      </text>
    </comment>
    <comment authorId="0" ref="E213">
      <text>
        <t xml:space="preserve">Código de Cuentas. No escribir el nombre ni crear cuentas sin registrarlas primero.</t>
      </text>
    </comment>
    <comment authorId="0" ref="F213">
      <text>
        <t xml:space="preserve">Glosa útil para revisar el movimiento.</t>
      </text>
    </comment>
    <comment authorId="0" ref="C81">
      <text>
        <t xml:space="preserve">Fecha de reconocimiento contable del ingreso o gasto, no fecha de cobro o pago. Debe ser una fecha real.</t>
      </text>
    </comment>
    <comment authorId="0" ref="G21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81">
      <text>
        <t xml:space="preserve">Identificador único por línea; si un documento tiene varias cuentas, agrega sufijos, por ejemplo FAC001-01 y FAC001-02. Se alertan duplicados.</t>
      </text>
    </comment>
    <comment authorId="0" ref="H213">
      <text>
        <t xml:space="preserve">Grupo obtenido de Cuentas. No modificar la fórmula.</t>
      </text>
    </comment>
    <comment authorId="0" ref="E81">
      <text>
        <t xml:space="preserve">Código de Cuentas. No escribir el nombre ni crear cuentas sin registrarlas primero.</t>
      </text>
    </comment>
    <comment authorId="0" ref="I213">
      <text>
        <t xml:space="preserve">Efecto en utilidad, obtenido de Cuentas. El importe de captura no debe cambiarse de signo porque sea un gasto.</t>
      </text>
    </comment>
    <comment authorId="0" ref="F81">
      <text>
        <t xml:space="preserve">Glosa útil para revisar el movimiento.</t>
      </text>
    </comment>
    <comment authorId="0" ref="J21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8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81">
      <text>
        <t xml:space="preserve">Grupo obtenido de Cuentas. No modificar la fórmula.</t>
      </text>
    </comment>
    <comment authorId="0" ref="I81">
      <text>
        <t xml:space="preserve">Efecto en utilidad, obtenido de Cuentas. El importe de captura no debe cambiarse de signo porque sea un gasto.</t>
      </text>
    </comment>
    <comment authorId="0" ref="J8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14">
      <text>
        <t xml:space="preserve">Fecha de reconocimiento contable del ingreso o gasto, no fecha de cobro o pago. Debe ser una fecha real.</t>
      </text>
    </comment>
    <comment authorId="0" ref="D214">
      <text>
        <t xml:space="preserve">Identificador único por línea; si un documento tiene varias cuentas, agrega sufijos, por ejemplo FAC001-01 y FAC001-02. Se alertan duplicados.</t>
      </text>
    </comment>
    <comment authorId="0" ref="E214">
      <text>
        <t xml:space="preserve">Código de Cuentas. No escribir el nombre ni crear cuentas sin registrarlas primero.</t>
      </text>
    </comment>
    <comment authorId="0" ref="F214">
      <text>
        <t xml:space="preserve">Glosa útil para revisar el movimiento.</t>
      </text>
    </comment>
    <comment authorId="0" ref="C82">
      <text>
        <t xml:space="preserve">Fecha de reconocimiento contable del ingreso o gasto, no fecha de cobro o pago. Debe ser una fecha real.</t>
      </text>
    </comment>
    <comment authorId="0" ref="G21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82">
      <text>
        <t xml:space="preserve">Identificador único por línea; si un documento tiene varias cuentas, agrega sufijos, por ejemplo FAC001-01 y FAC001-02. Se alertan duplicados.</t>
      </text>
    </comment>
    <comment authorId="0" ref="H214">
      <text>
        <t xml:space="preserve">Grupo obtenido de Cuentas. No modificar la fórmula.</t>
      </text>
    </comment>
    <comment authorId="0" ref="E82">
      <text>
        <t xml:space="preserve">Código de Cuentas. No escribir el nombre ni crear cuentas sin registrarlas primero.</t>
      </text>
    </comment>
    <comment authorId="0" ref="I214">
      <text>
        <t xml:space="preserve">Efecto en utilidad, obtenido de Cuentas. El importe de captura no debe cambiarse de signo porque sea un gasto.</t>
      </text>
    </comment>
    <comment authorId="0" ref="F82">
      <text>
        <t xml:space="preserve">Glosa útil para revisar el movimiento.</t>
      </text>
    </comment>
    <comment authorId="0" ref="J21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8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82">
      <text>
        <t xml:space="preserve">Grupo obtenido de Cuentas. No modificar la fórmula.</t>
      </text>
    </comment>
    <comment authorId="0" ref="I82">
      <text>
        <t xml:space="preserve">Efecto en utilidad, obtenido de Cuentas. El importe de captura no debe cambiarse de signo porque sea un gasto.</t>
      </text>
    </comment>
    <comment authorId="0" ref="J8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15">
      <text>
        <t xml:space="preserve">Fecha de reconocimiento contable del ingreso o gasto, no fecha de cobro o pago. Debe ser una fecha real.</t>
      </text>
    </comment>
    <comment authorId="0" ref="D215">
      <text>
        <t xml:space="preserve">Identificador único por línea; si un documento tiene varias cuentas, agrega sufijos, por ejemplo FAC001-01 y FAC001-02. Se alertan duplicados.</t>
      </text>
    </comment>
    <comment authorId="0" ref="E215">
      <text>
        <t xml:space="preserve">Código de Cuentas. No escribir el nombre ni crear cuentas sin registrarlas primero.</t>
      </text>
    </comment>
    <comment authorId="0" ref="F215">
      <text>
        <t xml:space="preserve">Glosa útil para revisar el movimiento.</t>
      </text>
    </comment>
    <comment authorId="0" ref="C83">
      <text>
        <t xml:space="preserve">Fecha de reconocimiento contable del ingreso o gasto, no fecha de cobro o pago. Debe ser una fecha real.</t>
      </text>
    </comment>
    <comment authorId="0" ref="G21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83">
      <text>
        <t xml:space="preserve">Identificador único por línea; si un documento tiene varias cuentas, agrega sufijos, por ejemplo FAC001-01 y FAC001-02. Se alertan duplicados.</t>
      </text>
    </comment>
    <comment authorId="0" ref="H215">
      <text>
        <t xml:space="preserve">Grupo obtenido de Cuentas. No modificar la fórmula.</t>
      </text>
    </comment>
    <comment authorId="0" ref="E83">
      <text>
        <t xml:space="preserve">Código de Cuentas. No escribir el nombre ni crear cuentas sin registrarlas primero.</t>
      </text>
    </comment>
    <comment authorId="0" ref="I215">
      <text>
        <t xml:space="preserve">Efecto en utilidad, obtenido de Cuentas. El importe de captura no debe cambiarse de signo porque sea un gasto.</t>
      </text>
    </comment>
    <comment authorId="0" ref="F83">
      <text>
        <t xml:space="preserve">Glosa útil para revisar el movimiento.</t>
      </text>
    </comment>
    <comment authorId="0" ref="J21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8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83">
      <text>
        <t xml:space="preserve">Grupo obtenido de Cuentas. No modificar la fórmula.</t>
      </text>
    </comment>
    <comment authorId="0" ref="I83">
      <text>
        <t xml:space="preserve">Efecto en utilidad, obtenido de Cuentas. El importe de captura no debe cambiarse de signo porque sea un gasto.</t>
      </text>
    </comment>
    <comment authorId="0" ref="J8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16">
      <text>
        <t xml:space="preserve">Fecha de reconocimiento contable del ingreso o gasto, no fecha de cobro o pago. Debe ser una fecha real.</t>
      </text>
    </comment>
    <comment authorId="0" ref="D216">
      <text>
        <t xml:space="preserve">Identificador único por línea; si un documento tiene varias cuentas, agrega sufijos, por ejemplo FAC001-01 y FAC001-02. Se alertan duplicados.</t>
      </text>
    </comment>
    <comment authorId="0" ref="E216">
      <text>
        <t xml:space="preserve">Código de Cuentas. No escribir el nombre ni crear cuentas sin registrarlas primero.</t>
      </text>
    </comment>
    <comment authorId="0" ref="F216">
      <text>
        <t xml:space="preserve">Glosa útil para revisar el movimiento.</t>
      </text>
    </comment>
    <comment authorId="0" ref="C84">
      <text>
        <t xml:space="preserve">Fecha de reconocimiento contable del ingreso o gasto, no fecha de cobro o pago. Debe ser una fecha real.</t>
      </text>
    </comment>
    <comment authorId="0" ref="G21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84">
      <text>
        <t xml:space="preserve">Identificador único por línea; si un documento tiene varias cuentas, agrega sufijos, por ejemplo FAC001-01 y FAC001-02. Se alertan duplicados.</t>
      </text>
    </comment>
    <comment authorId="0" ref="H216">
      <text>
        <t xml:space="preserve">Grupo obtenido de Cuentas. No modificar la fórmula.</t>
      </text>
    </comment>
    <comment authorId="0" ref="E84">
      <text>
        <t xml:space="preserve">Código de Cuentas. No escribir el nombre ni crear cuentas sin registrarlas primero.</t>
      </text>
    </comment>
    <comment authorId="0" ref="I216">
      <text>
        <t xml:space="preserve">Efecto en utilidad, obtenido de Cuentas. El importe de captura no debe cambiarse de signo porque sea un gasto.</t>
      </text>
    </comment>
    <comment authorId="0" ref="F84">
      <text>
        <t xml:space="preserve">Glosa útil para revisar el movimiento.</t>
      </text>
    </comment>
    <comment authorId="0" ref="J21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8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84">
      <text>
        <t xml:space="preserve">Grupo obtenido de Cuentas. No modificar la fórmula.</t>
      </text>
    </comment>
    <comment authorId="0" ref="I84">
      <text>
        <t xml:space="preserve">Efecto en utilidad, obtenido de Cuentas. El importe de captura no debe cambiarse de signo porque sea un gasto.</t>
      </text>
    </comment>
    <comment authorId="0" ref="J8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17">
      <text>
        <t xml:space="preserve">Fecha de reconocimiento contable del ingreso o gasto, no fecha de cobro o pago. Debe ser una fecha real.</t>
      </text>
    </comment>
    <comment authorId="0" ref="D217">
      <text>
        <t xml:space="preserve">Identificador único por línea; si un documento tiene varias cuentas, agrega sufijos, por ejemplo FAC001-01 y FAC001-02. Se alertan duplicados.</t>
      </text>
    </comment>
    <comment authorId="0" ref="E217">
      <text>
        <t xml:space="preserve">Código de Cuentas. No escribir el nombre ni crear cuentas sin registrarlas primero.</t>
      </text>
    </comment>
    <comment authorId="0" ref="F217">
      <text>
        <t xml:space="preserve">Glosa útil para revisar el movimiento.</t>
      </text>
    </comment>
    <comment authorId="0" ref="C85">
      <text>
        <t xml:space="preserve">Fecha de reconocimiento contable del ingreso o gasto, no fecha de cobro o pago. Debe ser una fecha real.</t>
      </text>
    </comment>
    <comment authorId="0" ref="G21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85">
      <text>
        <t xml:space="preserve">Identificador único por línea; si un documento tiene varias cuentas, agrega sufijos, por ejemplo FAC001-01 y FAC001-02. Se alertan duplicados.</t>
      </text>
    </comment>
    <comment authorId="0" ref="H217">
      <text>
        <t xml:space="preserve">Grupo obtenido de Cuentas. No modificar la fórmula.</t>
      </text>
    </comment>
    <comment authorId="0" ref="E85">
      <text>
        <t xml:space="preserve">Código de Cuentas. No escribir el nombre ni crear cuentas sin registrarlas primero.</t>
      </text>
    </comment>
    <comment authorId="0" ref="I217">
      <text>
        <t xml:space="preserve">Efecto en utilidad, obtenido de Cuentas. El importe de captura no debe cambiarse de signo porque sea un gasto.</t>
      </text>
    </comment>
    <comment authorId="0" ref="F85">
      <text>
        <t xml:space="preserve">Glosa útil para revisar el movimiento.</t>
      </text>
    </comment>
    <comment authorId="0" ref="J21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8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85">
      <text>
        <t xml:space="preserve">Grupo obtenido de Cuentas. No modificar la fórmula.</t>
      </text>
    </comment>
    <comment authorId="0" ref="I85">
      <text>
        <t xml:space="preserve">Efecto en utilidad, obtenido de Cuentas. El importe de captura no debe cambiarse de signo porque sea un gasto.</t>
      </text>
    </comment>
    <comment authorId="0" ref="J8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18">
      <text>
        <t xml:space="preserve">Fecha de reconocimiento contable del ingreso o gasto, no fecha de cobro o pago. Debe ser una fecha real.</t>
      </text>
    </comment>
    <comment authorId="0" ref="D218">
      <text>
        <t xml:space="preserve">Identificador único por línea; si un documento tiene varias cuentas, agrega sufijos, por ejemplo FAC001-01 y FAC001-02. Se alertan duplicados.</t>
      </text>
    </comment>
    <comment authorId="0" ref="E218">
      <text>
        <t xml:space="preserve">Código de Cuentas. No escribir el nombre ni crear cuentas sin registrarlas primero.</t>
      </text>
    </comment>
    <comment authorId="0" ref="F218">
      <text>
        <t xml:space="preserve">Glosa útil para revisar el movimiento.</t>
      </text>
    </comment>
    <comment authorId="0" ref="C86">
      <text>
        <t xml:space="preserve">Fecha de reconocimiento contable del ingreso o gasto, no fecha de cobro o pago. Debe ser una fecha real.</t>
      </text>
    </comment>
    <comment authorId="0" ref="G21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86">
      <text>
        <t xml:space="preserve">Identificador único por línea; si un documento tiene varias cuentas, agrega sufijos, por ejemplo FAC001-01 y FAC001-02. Se alertan duplicados.</t>
      </text>
    </comment>
    <comment authorId="0" ref="H218">
      <text>
        <t xml:space="preserve">Grupo obtenido de Cuentas. No modificar la fórmula.</t>
      </text>
    </comment>
    <comment authorId="0" ref="E86">
      <text>
        <t xml:space="preserve">Código de Cuentas. No escribir el nombre ni crear cuentas sin registrarlas primero.</t>
      </text>
    </comment>
    <comment authorId="0" ref="I218">
      <text>
        <t xml:space="preserve">Efecto en utilidad, obtenido de Cuentas. El importe de captura no debe cambiarse de signo porque sea un gasto.</t>
      </text>
    </comment>
    <comment authorId="0" ref="F86">
      <text>
        <t xml:space="preserve">Glosa útil para revisar el movimiento.</t>
      </text>
    </comment>
    <comment authorId="0" ref="J21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8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86">
      <text>
        <t xml:space="preserve">Grupo obtenido de Cuentas. No modificar la fórmula.</t>
      </text>
    </comment>
    <comment authorId="0" ref="I86">
      <text>
        <t xml:space="preserve">Efecto en utilidad, obtenido de Cuentas. El importe de captura no debe cambiarse de signo porque sea un gasto.</t>
      </text>
    </comment>
    <comment authorId="0" ref="J8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19">
      <text>
        <t xml:space="preserve">Fecha de reconocimiento contable del ingreso o gasto, no fecha de cobro o pago. Debe ser una fecha real.</t>
      </text>
    </comment>
    <comment authorId="0" ref="D219">
      <text>
        <t xml:space="preserve">Identificador único por línea; si un documento tiene varias cuentas, agrega sufijos, por ejemplo FAC001-01 y FAC001-02. Se alertan duplicados.</t>
      </text>
    </comment>
    <comment authorId="0" ref="E219">
      <text>
        <t xml:space="preserve">Código de Cuentas. No escribir el nombre ni crear cuentas sin registrarlas primero.</t>
      </text>
    </comment>
    <comment authorId="0" ref="F219">
      <text>
        <t xml:space="preserve">Glosa útil para revisar el movimiento.</t>
      </text>
    </comment>
    <comment authorId="0" ref="C87">
      <text>
        <t xml:space="preserve">Fecha de reconocimiento contable del ingreso o gasto, no fecha de cobro o pago. Debe ser una fecha real.</t>
      </text>
    </comment>
    <comment authorId="0" ref="G21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87">
      <text>
        <t xml:space="preserve">Identificador único por línea; si un documento tiene varias cuentas, agrega sufijos, por ejemplo FAC001-01 y FAC001-02. Se alertan duplicados.</t>
      </text>
    </comment>
    <comment authorId="0" ref="H219">
      <text>
        <t xml:space="preserve">Grupo obtenido de Cuentas. No modificar la fórmula.</t>
      </text>
    </comment>
    <comment authorId="0" ref="E87">
      <text>
        <t xml:space="preserve">Código de Cuentas. No escribir el nombre ni crear cuentas sin registrarlas primero.</t>
      </text>
    </comment>
    <comment authorId="0" ref="I219">
      <text>
        <t xml:space="preserve">Efecto en utilidad, obtenido de Cuentas. El importe de captura no debe cambiarse de signo porque sea un gasto.</t>
      </text>
    </comment>
    <comment authorId="0" ref="F87">
      <text>
        <t xml:space="preserve">Glosa útil para revisar el movimiento.</t>
      </text>
    </comment>
    <comment authorId="0" ref="J21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8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87">
      <text>
        <t xml:space="preserve">Grupo obtenido de Cuentas. No modificar la fórmula.</t>
      </text>
    </comment>
    <comment authorId="0" ref="I87">
      <text>
        <t xml:space="preserve">Efecto en utilidad, obtenido de Cuentas. El importe de captura no debe cambiarse de signo porque sea un gasto.</t>
      </text>
    </comment>
    <comment authorId="0" ref="J8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20">
      <text>
        <t xml:space="preserve">Fecha de reconocimiento contable del ingreso o gasto, no fecha de cobro o pago. Debe ser una fecha real.</t>
      </text>
    </comment>
    <comment authorId="0" ref="D220">
      <text>
        <t xml:space="preserve">Identificador único por línea; si un documento tiene varias cuentas, agrega sufijos, por ejemplo FAC001-01 y FAC001-02. Se alertan duplicados.</t>
      </text>
    </comment>
    <comment authorId="0" ref="E220">
      <text>
        <t xml:space="preserve">Código de Cuentas. No escribir el nombre ni crear cuentas sin registrarlas primero.</t>
      </text>
    </comment>
    <comment authorId="0" ref="F220">
      <text>
        <t xml:space="preserve">Glosa útil para revisar el movimiento.</t>
      </text>
    </comment>
    <comment authorId="0" ref="C88">
      <text>
        <t xml:space="preserve">Fecha de reconocimiento contable del ingreso o gasto, no fecha de cobro o pago. Debe ser una fecha real.</t>
      </text>
    </comment>
    <comment authorId="0" ref="G22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88">
      <text>
        <t xml:space="preserve">Identificador único por línea; si un documento tiene varias cuentas, agrega sufijos, por ejemplo FAC001-01 y FAC001-02. Se alertan duplicados.</t>
      </text>
    </comment>
    <comment authorId="0" ref="H220">
      <text>
        <t xml:space="preserve">Grupo obtenido de Cuentas. No modificar la fórmula.</t>
      </text>
    </comment>
    <comment authorId="0" ref="E88">
      <text>
        <t xml:space="preserve">Código de Cuentas. No escribir el nombre ni crear cuentas sin registrarlas primero.</t>
      </text>
    </comment>
    <comment authorId="0" ref="I220">
      <text>
        <t xml:space="preserve">Efecto en utilidad, obtenido de Cuentas. El importe de captura no debe cambiarse de signo porque sea un gasto.</t>
      </text>
    </comment>
    <comment authorId="0" ref="F88">
      <text>
        <t xml:space="preserve">Glosa útil para revisar el movimiento.</t>
      </text>
    </comment>
    <comment authorId="0" ref="J22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8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88">
      <text>
        <t xml:space="preserve">Grupo obtenido de Cuentas. No modificar la fórmula.</t>
      </text>
    </comment>
    <comment authorId="0" ref="I88">
      <text>
        <t xml:space="preserve">Efecto en utilidad, obtenido de Cuentas. El importe de captura no debe cambiarse de signo porque sea un gasto.</t>
      </text>
    </comment>
    <comment authorId="0" ref="J8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21">
      <text>
        <t xml:space="preserve">Fecha de reconocimiento contable del ingreso o gasto, no fecha de cobro o pago. Debe ser una fecha real.</t>
      </text>
    </comment>
    <comment authorId="0" ref="D221">
      <text>
        <t xml:space="preserve">Identificador único por línea; si un documento tiene varias cuentas, agrega sufijos, por ejemplo FAC001-01 y FAC001-02. Se alertan duplicados.</t>
      </text>
    </comment>
    <comment authorId="0" ref="E221">
      <text>
        <t xml:space="preserve">Código de Cuentas. No escribir el nombre ni crear cuentas sin registrarlas primero.</t>
      </text>
    </comment>
    <comment authorId="0" ref="F221">
      <text>
        <t xml:space="preserve">Glosa útil para revisar el movimiento.</t>
      </text>
    </comment>
    <comment authorId="0" ref="C89">
      <text>
        <t xml:space="preserve">Fecha de reconocimiento contable del ingreso o gasto, no fecha de cobro o pago. Debe ser una fecha real.</t>
      </text>
    </comment>
    <comment authorId="0" ref="G22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89">
      <text>
        <t xml:space="preserve">Identificador único por línea; si un documento tiene varias cuentas, agrega sufijos, por ejemplo FAC001-01 y FAC001-02. Se alertan duplicados.</t>
      </text>
    </comment>
    <comment authorId="0" ref="H221">
      <text>
        <t xml:space="preserve">Grupo obtenido de Cuentas. No modificar la fórmula.</t>
      </text>
    </comment>
    <comment authorId="0" ref="E89">
      <text>
        <t xml:space="preserve">Código de Cuentas. No escribir el nombre ni crear cuentas sin registrarlas primero.</t>
      </text>
    </comment>
    <comment authorId="0" ref="I221">
      <text>
        <t xml:space="preserve">Efecto en utilidad, obtenido de Cuentas. El importe de captura no debe cambiarse de signo porque sea un gasto.</t>
      </text>
    </comment>
    <comment authorId="0" ref="F89">
      <text>
        <t xml:space="preserve">Glosa útil para revisar el movimiento.</t>
      </text>
    </comment>
    <comment authorId="0" ref="J22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8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89">
      <text>
        <t xml:space="preserve">Grupo obtenido de Cuentas. No modificar la fórmula.</t>
      </text>
    </comment>
    <comment authorId="0" ref="I89">
      <text>
        <t xml:space="preserve">Efecto en utilidad, obtenido de Cuentas. El importe de captura no debe cambiarse de signo porque sea un gasto.</t>
      </text>
    </comment>
    <comment authorId="0" ref="J8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22">
      <text>
        <t xml:space="preserve">Fecha de reconocimiento contable del ingreso o gasto, no fecha de cobro o pago. Debe ser una fecha real.</t>
      </text>
    </comment>
    <comment authorId="0" ref="D222">
      <text>
        <t xml:space="preserve">Identificador único por línea; si un documento tiene varias cuentas, agrega sufijos, por ejemplo FAC001-01 y FAC001-02. Se alertan duplicados.</t>
      </text>
    </comment>
    <comment authorId="0" ref="E222">
      <text>
        <t xml:space="preserve">Código de Cuentas. No escribir el nombre ni crear cuentas sin registrarlas primero.</t>
      </text>
    </comment>
    <comment authorId="0" ref="F222">
      <text>
        <t xml:space="preserve">Glosa útil para revisar el movimiento.</t>
      </text>
    </comment>
    <comment authorId="0" ref="C90">
      <text>
        <t xml:space="preserve">Fecha de reconocimiento contable del ingreso o gasto, no fecha de cobro o pago. Debe ser una fecha real.</t>
      </text>
    </comment>
    <comment authorId="0" ref="G22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90">
      <text>
        <t xml:space="preserve">Identificador único por línea; si un documento tiene varias cuentas, agrega sufijos, por ejemplo FAC001-01 y FAC001-02. Se alertan duplicados.</t>
      </text>
    </comment>
    <comment authorId="0" ref="H222">
      <text>
        <t xml:space="preserve">Grupo obtenido de Cuentas. No modificar la fórmula.</t>
      </text>
    </comment>
    <comment authorId="0" ref="E90">
      <text>
        <t xml:space="preserve">Código de Cuentas. No escribir el nombre ni crear cuentas sin registrarlas primero.</t>
      </text>
    </comment>
    <comment authorId="0" ref="I222">
      <text>
        <t xml:space="preserve">Efecto en utilidad, obtenido de Cuentas. El importe de captura no debe cambiarse de signo porque sea un gasto.</t>
      </text>
    </comment>
    <comment authorId="0" ref="F90">
      <text>
        <t xml:space="preserve">Glosa útil para revisar el movimiento.</t>
      </text>
    </comment>
    <comment authorId="0" ref="J22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9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90">
      <text>
        <t xml:space="preserve">Grupo obtenido de Cuentas. No modificar la fórmula.</t>
      </text>
    </comment>
    <comment authorId="0" ref="I90">
      <text>
        <t xml:space="preserve">Efecto en utilidad, obtenido de Cuentas. El importe de captura no debe cambiarse de signo porque sea un gasto.</t>
      </text>
    </comment>
    <comment authorId="0" ref="J9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23">
      <text>
        <t xml:space="preserve">Fecha de reconocimiento contable del ingreso o gasto, no fecha de cobro o pago. Debe ser una fecha real.</t>
      </text>
    </comment>
    <comment authorId="0" ref="D223">
      <text>
        <t xml:space="preserve">Identificador único por línea; si un documento tiene varias cuentas, agrega sufijos, por ejemplo FAC001-01 y FAC001-02. Se alertan duplicados.</t>
      </text>
    </comment>
    <comment authorId="0" ref="E223">
      <text>
        <t xml:space="preserve">Código de Cuentas. No escribir el nombre ni crear cuentas sin registrarlas primero.</t>
      </text>
    </comment>
    <comment authorId="0" ref="F223">
      <text>
        <t xml:space="preserve">Glosa útil para revisar el movimiento.</t>
      </text>
    </comment>
    <comment authorId="0" ref="C91">
      <text>
        <t xml:space="preserve">Fecha de reconocimiento contable del ingreso o gasto, no fecha de cobro o pago. Debe ser una fecha real.</t>
      </text>
    </comment>
    <comment authorId="0" ref="G22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91">
      <text>
        <t xml:space="preserve">Identificador único por línea; si un documento tiene varias cuentas, agrega sufijos, por ejemplo FAC001-01 y FAC001-02. Se alertan duplicados.</t>
      </text>
    </comment>
    <comment authorId="0" ref="H223">
      <text>
        <t xml:space="preserve">Grupo obtenido de Cuentas. No modificar la fórmula.</t>
      </text>
    </comment>
    <comment authorId="0" ref="E91">
      <text>
        <t xml:space="preserve">Código de Cuentas. No escribir el nombre ni crear cuentas sin registrarlas primero.</t>
      </text>
    </comment>
    <comment authorId="0" ref="I223">
      <text>
        <t xml:space="preserve">Efecto en utilidad, obtenido de Cuentas. El importe de captura no debe cambiarse de signo porque sea un gasto.</t>
      </text>
    </comment>
    <comment authorId="0" ref="F91">
      <text>
        <t xml:space="preserve">Glosa útil para revisar el movimiento.</t>
      </text>
    </comment>
    <comment authorId="0" ref="J22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9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91">
      <text>
        <t xml:space="preserve">Grupo obtenido de Cuentas. No modificar la fórmula.</t>
      </text>
    </comment>
    <comment authorId="0" ref="I91">
      <text>
        <t xml:space="preserve">Efecto en utilidad, obtenido de Cuentas. El importe de captura no debe cambiarse de signo porque sea un gasto.</t>
      </text>
    </comment>
    <comment authorId="0" ref="J9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24">
      <text>
        <t xml:space="preserve">Fecha de reconocimiento contable del ingreso o gasto, no fecha de cobro o pago. Debe ser una fecha real.</t>
      </text>
    </comment>
    <comment authorId="0" ref="D224">
      <text>
        <t xml:space="preserve">Identificador único por línea; si un documento tiene varias cuentas, agrega sufijos, por ejemplo FAC001-01 y FAC001-02. Se alertan duplicados.</t>
      </text>
    </comment>
    <comment authorId="0" ref="E224">
      <text>
        <t xml:space="preserve">Código de Cuentas. No escribir el nombre ni crear cuentas sin registrarlas primero.</t>
      </text>
    </comment>
    <comment authorId="0" ref="F224">
      <text>
        <t xml:space="preserve">Glosa útil para revisar el movimiento.</t>
      </text>
    </comment>
    <comment authorId="0" ref="C92">
      <text>
        <t xml:space="preserve">Fecha de reconocimiento contable del ingreso o gasto, no fecha de cobro o pago. Debe ser una fecha real.</t>
      </text>
    </comment>
    <comment authorId="0" ref="G22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92">
      <text>
        <t xml:space="preserve">Identificador único por línea; si un documento tiene varias cuentas, agrega sufijos, por ejemplo FAC001-01 y FAC001-02. Se alertan duplicados.</t>
      </text>
    </comment>
    <comment authorId="0" ref="H224">
      <text>
        <t xml:space="preserve">Grupo obtenido de Cuentas. No modificar la fórmula.</t>
      </text>
    </comment>
    <comment authorId="0" ref="E92">
      <text>
        <t xml:space="preserve">Código de Cuentas. No escribir el nombre ni crear cuentas sin registrarlas primero.</t>
      </text>
    </comment>
    <comment authorId="0" ref="I224">
      <text>
        <t xml:space="preserve">Efecto en utilidad, obtenido de Cuentas. El importe de captura no debe cambiarse de signo porque sea un gasto.</t>
      </text>
    </comment>
    <comment authorId="0" ref="F92">
      <text>
        <t xml:space="preserve">Glosa útil para revisar el movimiento.</t>
      </text>
    </comment>
    <comment authorId="0" ref="J22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9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92">
      <text>
        <t xml:space="preserve">Grupo obtenido de Cuentas. No modificar la fórmula.</t>
      </text>
    </comment>
    <comment authorId="0" ref="I92">
      <text>
        <t xml:space="preserve">Efecto en utilidad, obtenido de Cuentas. El importe de captura no debe cambiarse de signo porque sea un gasto.</t>
      </text>
    </comment>
    <comment authorId="0" ref="J9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25">
      <text>
        <t xml:space="preserve">Fecha de reconocimiento contable del ingreso o gasto, no fecha de cobro o pago. Debe ser una fecha real.</t>
      </text>
    </comment>
    <comment authorId="0" ref="D225">
      <text>
        <t xml:space="preserve">Identificador único por línea; si un documento tiene varias cuentas, agrega sufijos, por ejemplo FAC001-01 y FAC001-02. Se alertan duplicados.</t>
      </text>
    </comment>
    <comment authorId="0" ref="E225">
      <text>
        <t xml:space="preserve">Código de Cuentas. No escribir el nombre ni crear cuentas sin registrarlas primero.</t>
      </text>
    </comment>
    <comment authorId="0" ref="F225">
      <text>
        <t xml:space="preserve">Glosa útil para revisar el movimiento.</t>
      </text>
    </comment>
    <comment authorId="0" ref="C93">
      <text>
        <t xml:space="preserve">Fecha de reconocimiento contable del ingreso o gasto, no fecha de cobro o pago. Debe ser una fecha real.</t>
      </text>
    </comment>
    <comment authorId="0" ref="G22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93">
      <text>
        <t xml:space="preserve">Identificador único por línea; si un documento tiene varias cuentas, agrega sufijos, por ejemplo FAC001-01 y FAC001-02. Se alertan duplicados.</t>
      </text>
    </comment>
    <comment authorId="0" ref="H225">
      <text>
        <t xml:space="preserve">Grupo obtenido de Cuentas. No modificar la fórmula.</t>
      </text>
    </comment>
    <comment authorId="0" ref="E93">
      <text>
        <t xml:space="preserve">Código de Cuentas. No escribir el nombre ni crear cuentas sin registrarlas primero.</t>
      </text>
    </comment>
    <comment authorId="0" ref="I225">
      <text>
        <t xml:space="preserve">Efecto en utilidad, obtenido de Cuentas. El importe de captura no debe cambiarse de signo porque sea un gasto.</t>
      </text>
    </comment>
    <comment authorId="0" ref="F93">
      <text>
        <t xml:space="preserve">Glosa útil para revisar el movimiento.</t>
      </text>
    </comment>
    <comment authorId="0" ref="J22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9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93">
      <text>
        <t xml:space="preserve">Grupo obtenido de Cuentas. No modificar la fórmula.</t>
      </text>
    </comment>
    <comment authorId="0" ref="I93">
      <text>
        <t xml:space="preserve">Efecto en utilidad, obtenido de Cuentas. El importe de captura no debe cambiarse de signo porque sea un gasto.</t>
      </text>
    </comment>
    <comment authorId="0" ref="J9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26">
      <text>
        <t xml:space="preserve">Fecha de reconocimiento contable del ingreso o gasto, no fecha de cobro o pago. Debe ser una fecha real.</t>
      </text>
    </comment>
    <comment authorId="0" ref="D226">
      <text>
        <t xml:space="preserve">Identificador único por línea; si un documento tiene varias cuentas, agrega sufijos, por ejemplo FAC001-01 y FAC001-02. Se alertan duplicados.</t>
      </text>
    </comment>
    <comment authorId="0" ref="E226">
      <text>
        <t xml:space="preserve">Código de Cuentas. No escribir el nombre ni crear cuentas sin registrarlas primero.</t>
      </text>
    </comment>
    <comment authorId="0" ref="F226">
      <text>
        <t xml:space="preserve">Glosa útil para revisar el movimiento.</t>
      </text>
    </comment>
    <comment authorId="0" ref="C94">
      <text>
        <t xml:space="preserve">Fecha de reconocimiento contable del ingreso o gasto, no fecha de cobro o pago. Debe ser una fecha real.</t>
      </text>
    </comment>
    <comment authorId="0" ref="G22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94">
      <text>
        <t xml:space="preserve">Identificador único por línea; si un documento tiene varias cuentas, agrega sufijos, por ejemplo FAC001-01 y FAC001-02. Se alertan duplicados.</t>
      </text>
    </comment>
    <comment authorId="0" ref="H226">
      <text>
        <t xml:space="preserve">Grupo obtenido de Cuentas. No modificar la fórmula.</t>
      </text>
    </comment>
    <comment authorId="0" ref="E94">
      <text>
        <t xml:space="preserve">Código de Cuentas. No escribir el nombre ni crear cuentas sin registrarlas primero.</t>
      </text>
    </comment>
    <comment authorId="0" ref="I226">
      <text>
        <t xml:space="preserve">Efecto en utilidad, obtenido de Cuentas. El importe de captura no debe cambiarse de signo porque sea un gasto.</t>
      </text>
    </comment>
    <comment authorId="0" ref="F94">
      <text>
        <t xml:space="preserve">Glosa útil para revisar el movimiento.</t>
      </text>
    </comment>
    <comment authorId="0" ref="J22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9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94">
      <text>
        <t xml:space="preserve">Grupo obtenido de Cuentas. No modificar la fórmula.</t>
      </text>
    </comment>
    <comment authorId="0" ref="I94">
      <text>
        <t xml:space="preserve">Efecto en utilidad, obtenido de Cuentas. El importe de captura no debe cambiarse de signo porque sea un gasto.</t>
      </text>
    </comment>
    <comment authorId="0" ref="J9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27">
      <text>
        <t xml:space="preserve">Fecha de reconocimiento contable del ingreso o gasto, no fecha de cobro o pago. Debe ser una fecha real.</t>
      </text>
    </comment>
    <comment authorId="0" ref="D227">
      <text>
        <t xml:space="preserve">Identificador único por línea; si un documento tiene varias cuentas, agrega sufijos, por ejemplo FAC001-01 y FAC001-02. Se alertan duplicados.</t>
      </text>
    </comment>
    <comment authorId="0" ref="E227">
      <text>
        <t xml:space="preserve">Código de Cuentas. No escribir el nombre ni crear cuentas sin registrarlas primero.</t>
      </text>
    </comment>
    <comment authorId="0" ref="F227">
      <text>
        <t xml:space="preserve">Glosa útil para revisar el movimiento.</t>
      </text>
    </comment>
    <comment authorId="0" ref="C95">
      <text>
        <t xml:space="preserve">Fecha de reconocimiento contable del ingreso o gasto, no fecha de cobro o pago. Debe ser una fecha real.</t>
      </text>
    </comment>
    <comment authorId="0" ref="G22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95">
      <text>
        <t xml:space="preserve">Identificador único por línea; si un documento tiene varias cuentas, agrega sufijos, por ejemplo FAC001-01 y FAC001-02. Se alertan duplicados.</t>
      </text>
    </comment>
    <comment authorId="0" ref="H227">
      <text>
        <t xml:space="preserve">Grupo obtenido de Cuentas. No modificar la fórmula.</t>
      </text>
    </comment>
    <comment authorId="0" ref="E95">
      <text>
        <t xml:space="preserve">Código de Cuentas. No escribir el nombre ni crear cuentas sin registrarlas primero.</t>
      </text>
    </comment>
    <comment authorId="0" ref="I227">
      <text>
        <t xml:space="preserve">Efecto en utilidad, obtenido de Cuentas. El importe de captura no debe cambiarse de signo porque sea un gasto.</t>
      </text>
    </comment>
    <comment authorId="0" ref="F95">
      <text>
        <t xml:space="preserve">Glosa útil para revisar el movimiento.</t>
      </text>
    </comment>
    <comment authorId="0" ref="J22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9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95">
      <text>
        <t xml:space="preserve">Grupo obtenido de Cuentas. No modificar la fórmula.</t>
      </text>
    </comment>
    <comment authorId="0" ref="I95">
      <text>
        <t xml:space="preserve">Efecto en utilidad, obtenido de Cuentas. El importe de captura no debe cambiarse de signo porque sea un gasto.</t>
      </text>
    </comment>
    <comment authorId="0" ref="J9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28">
      <text>
        <t xml:space="preserve">Fecha de reconocimiento contable del ingreso o gasto, no fecha de cobro o pago. Debe ser una fecha real.</t>
      </text>
    </comment>
    <comment authorId="0" ref="D228">
      <text>
        <t xml:space="preserve">Identificador único por línea; si un documento tiene varias cuentas, agrega sufijos, por ejemplo FAC001-01 y FAC001-02. Se alertan duplicados.</t>
      </text>
    </comment>
    <comment authorId="0" ref="E228">
      <text>
        <t xml:space="preserve">Código de Cuentas. No escribir el nombre ni crear cuentas sin registrarlas primero.</t>
      </text>
    </comment>
    <comment authorId="0" ref="F228">
      <text>
        <t xml:space="preserve">Glosa útil para revisar el movimiento.</t>
      </text>
    </comment>
    <comment authorId="0" ref="C96">
      <text>
        <t xml:space="preserve">Fecha de reconocimiento contable del ingreso o gasto, no fecha de cobro o pago. Debe ser una fecha real.</t>
      </text>
    </comment>
    <comment authorId="0" ref="G22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96">
      <text>
        <t xml:space="preserve">Identificador único por línea; si un documento tiene varias cuentas, agrega sufijos, por ejemplo FAC001-01 y FAC001-02. Se alertan duplicados.</t>
      </text>
    </comment>
    <comment authorId="0" ref="H228">
      <text>
        <t xml:space="preserve">Grupo obtenido de Cuentas. No modificar la fórmula.</t>
      </text>
    </comment>
    <comment authorId="0" ref="E96">
      <text>
        <t xml:space="preserve">Código de Cuentas. No escribir el nombre ni crear cuentas sin registrarlas primero.</t>
      </text>
    </comment>
    <comment authorId="0" ref="I228">
      <text>
        <t xml:space="preserve">Efecto en utilidad, obtenido de Cuentas. El importe de captura no debe cambiarse de signo porque sea un gasto.</t>
      </text>
    </comment>
    <comment authorId="0" ref="F96">
      <text>
        <t xml:space="preserve">Glosa útil para revisar el movimiento.</t>
      </text>
    </comment>
    <comment authorId="0" ref="J22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9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96">
      <text>
        <t xml:space="preserve">Grupo obtenido de Cuentas. No modificar la fórmula.</t>
      </text>
    </comment>
    <comment authorId="0" ref="I96">
      <text>
        <t xml:space="preserve">Efecto en utilidad, obtenido de Cuentas. El importe de captura no debe cambiarse de signo porque sea un gasto.</t>
      </text>
    </comment>
    <comment authorId="0" ref="J9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29">
      <text>
        <t xml:space="preserve">Fecha de reconocimiento contable del ingreso o gasto, no fecha de cobro o pago. Debe ser una fecha real.</t>
      </text>
    </comment>
    <comment authorId="0" ref="D229">
      <text>
        <t xml:space="preserve">Identificador único por línea; si un documento tiene varias cuentas, agrega sufijos, por ejemplo FAC001-01 y FAC001-02. Se alertan duplicados.</t>
      </text>
    </comment>
    <comment authorId="0" ref="E229">
      <text>
        <t xml:space="preserve">Código de Cuentas. No escribir el nombre ni crear cuentas sin registrarlas primero.</t>
      </text>
    </comment>
    <comment authorId="0" ref="F229">
      <text>
        <t xml:space="preserve">Glosa útil para revisar el movimiento.</t>
      </text>
    </comment>
    <comment authorId="0" ref="C97">
      <text>
        <t xml:space="preserve">Fecha de reconocimiento contable del ingreso o gasto, no fecha de cobro o pago. Debe ser una fecha real.</t>
      </text>
    </comment>
    <comment authorId="0" ref="G22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97">
      <text>
        <t xml:space="preserve">Identificador único por línea; si un documento tiene varias cuentas, agrega sufijos, por ejemplo FAC001-01 y FAC001-02. Se alertan duplicados.</t>
      </text>
    </comment>
    <comment authorId="0" ref="H229">
      <text>
        <t xml:space="preserve">Grupo obtenido de Cuentas. No modificar la fórmula.</t>
      </text>
    </comment>
    <comment authorId="0" ref="E97">
      <text>
        <t xml:space="preserve">Código de Cuentas. No escribir el nombre ni crear cuentas sin registrarlas primero.</t>
      </text>
    </comment>
    <comment authorId="0" ref="I229">
      <text>
        <t xml:space="preserve">Efecto en utilidad, obtenido de Cuentas. El importe de captura no debe cambiarse de signo porque sea un gasto.</t>
      </text>
    </comment>
    <comment authorId="0" ref="F97">
      <text>
        <t xml:space="preserve">Glosa útil para revisar el movimiento.</t>
      </text>
    </comment>
    <comment authorId="0" ref="J22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9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97">
      <text>
        <t xml:space="preserve">Grupo obtenido de Cuentas. No modificar la fórmula.</t>
      </text>
    </comment>
    <comment authorId="0" ref="I97">
      <text>
        <t xml:space="preserve">Efecto en utilidad, obtenido de Cuentas. El importe de captura no debe cambiarse de signo porque sea un gasto.</t>
      </text>
    </comment>
    <comment authorId="0" ref="J9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30">
      <text>
        <t xml:space="preserve">Fecha de reconocimiento contable del ingreso o gasto, no fecha de cobro o pago. Debe ser una fecha real.</t>
      </text>
    </comment>
    <comment authorId="0" ref="D230">
      <text>
        <t xml:space="preserve">Identificador único por línea; si un documento tiene varias cuentas, agrega sufijos, por ejemplo FAC001-01 y FAC001-02. Se alertan duplicados.</t>
      </text>
    </comment>
    <comment authorId="0" ref="E230">
      <text>
        <t xml:space="preserve">Código de Cuentas. No escribir el nombre ni crear cuentas sin registrarlas primero.</t>
      </text>
    </comment>
    <comment authorId="0" ref="F230">
      <text>
        <t xml:space="preserve">Glosa útil para revisar el movimiento.</t>
      </text>
    </comment>
    <comment authorId="0" ref="C98">
      <text>
        <t xml:space="preserve">Fecha de reconocimiento contable del ingreso o gasto, no fecha de cobro o pago. Debe ser una fecha real.</t>
      </text>
    </comment>
    <comment authorId="0" ref="G23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98">
      <text>
        <t xml:space="preserve">Identificador único por línea; si un documento tiene varias cuentas, agrega sufijos, por ejemplo FAC001-01 y FAC001-02. Se alertan duplicados.</t>
      </text>
    </comment>
    <comment authorId="0" ref="H230">
      <text>
        <t xml:space="preserve">Grupo obtenido de Cuentas. No modificar la fórmula.</t>
      </text>
    </comment>
    <comment authorId="0" ref="E98">
      <text>
        <t xml:space="preserve">Código de Cuentas. No escribir el nombre ni crear cuentas sin registrarlas primero.</t>
      </text>
    </comment>
    <comment authorId="0" ref="I230">
      <text>
        <t xml:space="preserve">Efecto en utilidad, obtenido de Cuentas. El importe de captura no debe cambiarse de signo porque sea un gasto.</t>
      </text>
    </comment>
    <comment authorId="0" ref="F98">
      <text>
        <t xml:space="preserve">Glosa útil para revisar el movimiento.</t>
      </text>
    </comment>
    <comment authorId="0" ref="J23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9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98">
      <text>
        <t xml:space="preserve">Grupo obtenido de Cuentas. No modificar la fórmula.</t>
      </text>
    </comment>
    <comment authorId="0" ref="I98">
      <text>
        <t xml:space="preserve">Efecto en utilidad, obtenido de Cuentas. El importe de captura no debe cambiarse de signo porque sea un gasto.</t>
      </text>
    </comment>
    <comment authorId="0" ref="J9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31">
      <text>
        <t xml:space="preserve">Fecha de reconocimiento contable del ingreso o gasto, no fecha de cobro o pago. Debe ser una fecha real.</t>
      </text>
    </comment>
    <comment authorId="0" ref="D231">
      <text>
        <t xml:space="preserve">Identificador único por línea; si un documento tiene varias cuentas, agrega sufijos, por ejemplo FAC001-01 y FAC001-02. Se alertan duplicados.</t>
      </text>
    </comment>
    <comment authorId="0" ref="E231">
      <text>
        <t xml:space="preserve">Código de Cuentas. No escribir el nombre ni crear cuentas sin registrarlas primero.</t>
      </text>
    </comment>
    <comment authorId="0" ref="F231">
      <text>
        <t xml:space="preserve">Glosa útil para revisar el movimiento.</t>
      </text>
    </comment>
    <comment authorId="0" ref="C99">
      <text>
        <t xml:space="preserve">Fecha de reconocimiento contable del ingreso o gasto, no fecha de cobro o pago. Debe ser una fecha real.</t>
      </text>
    </comment>
    <comment authorId="0" ref="G23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99">
      <text>
        <t xml:space="preserve">Identificador único por línea; si un documento tiene varias cuentas, agrega sufijos, por ejemplo FAC001-01 y FAC001-02. Se alertan duplicados.</t>
      </text>
    </comment>
    <comment authorId="0" ref="H231">
      <text>
        <t xml:space="preserve">Grupo obtenido de Cuentas. No modificar la fórmula.</t>
      </text>
    </comment>
    <comment authorId="0" ref="E99">
      <text>
        <t xml:space="preserve">Código de Cuentas. No escribir el nombre ni crear cuentas sin registrarlas primero.</t>
      </text>
    </comment>
    <comment authorId="0" ref="I231">
      <text>
        <t xml:space="preserve">Efecto en utilidad, obtenido de Cuentas. El importe de captura no debe cambiarse de signo porque sea un gasto.</t>
      </text>
    </comment>
    <comment authorId="0" ref="F99">
      <text>
        <t xml:space="preserve">Glosa útil para revisar el movimiento.</t>
      </text>
    </comment>
    <comment authorId="0" ref="J23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9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99">
      <text>
        <t xml:space="preserve">Grupo obtenido de Cuentas. No modificar la fórmula.</t>
      </text>
    </comment>
    <comment authorId="0" ref="I99">
      <text>
        <t xml:space="preserve">Efecto en utilidad, obtenido de Cuentas. El importe de captura no debe cambiarse de signo porque sea un gasto.</t>
      </text>
    </comment>
    <comment authorId="0" ref="J9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32">
      <text>
        <t xml:space="preserve">Fecha de reconocimiento contable del ingreso o gasto, no fecha de cobro o pago. Debe ser una fecha real.</t>
      </text>
    </comment>
    <comment authorId="0" ref="D232">
      <text>
        <t xml:space="preserve">Identificador único por línea; si un documento tiene varias cuentas, agrega sufijos, por ejemplo FAC001-01 y FAC001-02. Se alertan duplicados.</t>
      </text>
    </comment>
    <comment authorId="0" ref="E232">
      <text>
        <t xml:space="preserve">Código de Cuentas. No escribir el nombre ni crear cuentas sin registrarlas primero.</t>
      </text>
    </comment>
    <comment authorId="0" ref="F232">
      <text>
        <t xml:space="preserve">Glosa útil para revisar el movimiento.</t>
      </text>
    </comment>
    <comment authorId="0" ref="C100">
      <text>
        <t xml:space="preserve">Fecha de reconocimiento contable del ingreso o gasto, no fecha de cobro o pago. Debe ser una fecha real.</t>
      </text>
    </comment>
    <comment authorId="0" ref="G23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00">
      <text>
        <t xml:space="preserve">Identificador único por línea; si un documento tiene varias cuentas, agrega sufijos, por ejemplo FAC001-01 y FAC001-02. Se alertan duplicados.</t>
      </text>
    </comment>
    <comment authorId="0" ref="H232">
      <text>
        <t xml:space="preserve">Grupo obtenido de Cuentas. No modificar la fórmula.</t>
      </text>
    </comment>
    <comment authorId="0" ref="E100">
      <text>
        <t xml:space="preserve">Código de Cuentas. No escribir el nombre ni crear cuentas sin registrarlas primero.</t>
      </text>
    </comment>
    <comment authorId="0" ref="I232">
      <text>
        <t xml:space="preserve">Efecto en utilidad, obtenido de Cuentas. El importe de captura no debe cambiarse de signo porque sea un gasto.</t>
      </text>
    </comment>
    <comment authorId="0" ref="F100">
      <text>
        <t xml:space="preserve">Glosa útil para revisar el movimiento.</t>
      </text>
    </comment>
    <comment authorId="0" ref="J23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0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00">
      <text>
        <t xml:space="preserve">Grupo obtenido de Cuentas. No modificar la fórmula.</t>
      </text>
    </comment>
    <comment authorId="0" ref="I100">
      <text>
        <t xml:space="preserve">Efecto en utilidad, obtenido de Cuentas. El importe de captura no debe cambiarse de signo porque sea un gasto.</t>
      </text>
    </comment>
    <comment authorId="0" ref="J10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33">
      <text>
        <t xml:space="preserve">Fecha de reconocimiento contable del ingreso o gasto, no fecha de cobro o pago. Debe ser una fecha real.</t>
      </text>
    </comment>
    <comment authorId="0" ref="D233">
      <text>
        <t xml:space="preserve">Identificador único por línea; si un documento tiene varias cuentas, agrega sufijos, por ejemplo FAC001-01 y FAC001-02. Se alertan duplicados.</t>
      </text>
    </comment>
    <comment authorId="0" ref="E233">
      <text>
        <t xml:space="preserve">Código de Cuentas. No escribir el nombre ni crear cuentas sin registrarlas primero.</t>
      </text>
    </comment>
    <comment authorId="0" ref="F233">
      <text>
        <t xml:space="preserve">Glosa útil para revisar el movimiento.</t>
      </text>
    </comment>
    <comment authorId="0" ref="C101">
      <text>
        <t xml:space="preserve">Fecha de reconocimiento contable del ingreso o gasto, no fecha de cobro o pago. Debe ser una fecha real.</t>
      </text>
    </comment>
    <comment authorId="0" ref="G23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01">
      <text>
        <t xml:space="preserve">Identificador único por línea; si un documento tiene varias cuentas, agrega sufijos, por ejemplo FAC001-01 y FAC001-02. Se alertan duplicados.</t>
      </text>
    </comment>
    <comment authorId="0" ref="H233">
      <text>
        <t xml:space="preserve">Grupo obtenido de Cuentas. No modificar la fórmula.</t>
      </text>
    </comment>
    <comment authorId="0" ref="E101">
      <text>
        <t xml:space="preserve">Código de Cuentas. No escribir el nombre ni crear cuentas sin registrarlas primero.</t>
      </text>
    </comment>
    <comment authorId="0" ref="I233">
      <text>
        <t xml:space="preserve">Efecto en utilidad, obtenido de Cuentas. El importe de captura no debe cambiarse de signo porque sea un gasto.</t>
      </text>
    </comment>
    <comment authorId="0" ref="F101">
      <text>
        <t xml:space="preserve">Glosa útil para revisar el movimiento.</t>
      </text>
    </comment>
    <comment authorId="0" ref="J23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0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01">
      <text>
        <t xml:space="preserve">Grupo obtenido de Cuentas. No modificar la fórmula.</t>
      </text>
    </comment>
    <comment authorId="0" ref="I101">
      <text>
        <t xml:space="preserve">Efecto en utilidad, obtenido de Cuentas. El importe de captura no debe cambiarse de signo porque sea un gasto.</t>
      </text>
    </comment>
    <comment authorId="0" ref="J10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34">
      <text>
        <t xml:space="preserve">Fecha de reconocimiento contable del ingreso o gasto, no fecha de cobro o pago. Debe ser una fecha real.</t>
      </text>
    </comment>
    <comment authorId="0" ref="D234">
      <text>
        <t xml:space="preserve">Identificador único por línea; si un documento tiene varias cuentas, agrega sufijos, por ejemplo FAC001-01 y FAC001-02. Se alertan duplicados.</t>
      </text>
    </comment>
    <comment authorId="0" ref="E234">
      <text>
        <t xml:space="preserve">Código de Cuentas. No escribir el nombre ni crear cuentas sin registrarlas primero.</t>
      </text>
    </comment>
    <comment authorId="0" ref="F234">
      <text>
        <t xml:space="preserve">Glosa útil para revisar el movimiento.</t>
      </text>
    </comment>
    <comment authorId="0" ref="C102">
      <text>
        <t xml:space="preserve">Fecha de reconocimiento contable del ingreso o gasto, no fecha de cobro o pago. Debe ser una fecha real.</t>
      </text>
    </comment>
    <comment authorId="0" ref="G23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02">
      <text>
        <t xml:space="preserve">Identificador único por línea; si un documento tiene varias cuentas, agrega sufijos, por ejemplo FAC001-01 y FAC001-02. Se alertan duplicados.</t>
      </text>
    </comment>
    <comment authorId="0" ref="H234">
      <text>
        <t xml:space="preserve">Grupo obtenido de Cuentas. No modificar la fórmula.</t>
      </text>
    </comment>
    <comment authorId="0" ref="E102">
      <text>
        <t xml:space="preserve">Código de Cuentas. No escribir el nombre ni crear cuentas sin registrarlas primero.</t>
      </text>
    </comment>
    <comment authorId="0" ref="I234">
      <text>
        <t xml:space="preserve">Efecto en utilidad, obtenido de Cuentas. El importe de captura no debe cambiarse de signo porque sea un gasto.</t>
      </text>
    </comment>
    <comment authorId="0" ref="F102">
      <text>
        <t xml:space="preserve">Glosa útil para revisar el movimiento.</t>
      </text>
    </comment>
    <comment authorId="0" ref="J23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0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02">
      <text>
        <t xml:space="preserve">Grupo obtenido de Cuentas. No modificar la fórmula.</t>
      </text>
    </comment>
    <comment authorId="0" ref="I102">
      <text>
        <t xml:space="preserve">Efecto en utilidad, obtenido de Cuentas. El importe de captura no debe cambiarse de signo porque sea un gasto.</t>
      </text>
    </comment>
    <comment authorId="0" ref="J10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35">
      <text>
        <t xml:space="preserve">Fecha de reconocimiento contable del ingreso o gasto, no fecha de cobro o pago. Debe ser una fecha real.</t>
      </text>
    </comment>
    <comment authorId="0" ref="D235">
      <text>
        <t xml:space="preserve">Identificador único por línea; si un documento tiene varias cuentas, agrega sufijos, por ejemplo FAC001-01 y FAC001-02. Se alertan duplicados.</t>
      </text>
    </comment>
    <comment authorId="0" ref="E235">
      <text>
        <t xml:space="preserve">Código de Cuentas. No escribir el nombre ni crear cuentas sin registrarlas primero.</t>
      </text>
    </comment>
    <comment authorId="0" ref="F235">
      <text>
        <t xml:space="preserve">Glosa útil para revisar el movimiento.</t>
      </text>
    </comment>
    <comment authorId="0" ref="C103">
      <text>
        <t xml:space="preserve">Fecha de reconocimiento contable del ingreso o gasto, no fecha de cobro o pago. Debe ser una fecha real.</t>
      </text>
    </comment>
    <comment authorId="0" ref="G23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03">
      <text>
        <t xml:space="preserve">Identificador único por línea; si un documento tiene varias cuentas, agrega sufijos, por ejemplo FAC001-01 y FAC001-02. Se alertan duplicados.</t>
      </text>
    </comment>
    <comment authorId="0" ref="H235">
      <text>
        <t xml:space="preserve">Grupo obtenido de Cuentas. No modificar la fórmula.</t>
      </text>
    </comment>
    <comment authorId="0" ref="E103">
      <text>
        <t xml:space="preserve">Código de Cuentas. No escribir el nombre ni crear cuentas sin registrarlas primero.</t>
      </text>
    </comment>
    <comment authorId="0" ref="I235">
      <text>
        <t xml:space="preserve">Efecto en utilidad, obtenido de Cuentas. El importe de captura no debe cambiarse de signo porque sea un gasto.</t>
      </text>
    </comment>
    <comment authorId="0" ref="F103">
      <text>
        <t xml:space="preserve">Glosa útil para revisar el movimiento.</t>
      </text>
    </comment>
    <comment authorId="0" ref="J23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0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03">
      <text>
        <t xml:space="preserve">Grupo obtenido de Cuentas. No modificar la fórmula.</t>
      </text>
    </comment>
    <comment authorId="0" ref="I103">
      <text>
        <t xml:space="preserve">Efecto en utilidad, obtenido de Cuentas. El importe de captura no debe cambiarse de signo porque sea un gasto.</t>
      </text>
    </comment>
    <comment authorId="0" ref="J10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36">
      <text>
        <t xml:space="preserve">Fecha de reconocimiento contable del ingreso o gasto, no fecha de cobro o pago. Debe ser una fecha real.</t>
      </text>
    </comment>
    <comment authorId="0" ref="D236">
      <text>
        <t xml:space="preserve">Identificador único por línea; si un documento tiene varias cuentas, agrega sufijos, por ejemplo FAC001-01 y FAC001-02. Se alertan duplicados.</t>
      </text>
    </comment>
    <comment authorId="0" ref="E236">
      <text>
        <t xml:space="preserve">Código de Cuentas. No escribir el nombre ni crear cuentas sin registrarlas primero.</t>
      </text>
    </comment>
    <comment authorId="0" ref="F236">
      <text>
        <t xml:space="preserve">Glosa útil para revisar el movimiento.</t>
      </text>
    </comment>
    <comment authorId="0" ref="C104">
      <text>
        <t xml:space="preserve">Fecha de reconocimiento contable del ingreso o gasto, no fecha de cobro o pago. Debe ser una fecha real.</t>
      </text>
    </comment>
    <comment authorId="0" ref="G23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04">
      <text>
        <t xml:space="preserve">Identificador único por línea; si un documento tiene varias cuentas, agrega sufijos, por ejemplo FAC001-01 y FAC001-02. Se alertan duplicados.</t>
      </text>
    </comment>
    <comment authorId="0" ref="H236">
      <text>
        <t xml:space="preserve">Grupo obtenido de Cuentas. No modificar la fórmula.</t>
      </text>
    </comment>
    <comment authorId="0" ref="E104">
      <text>
        <t xml:space="preserve">Código de Cuentas. No escribir el nombre ni crear cuentas sin registrarlas primero.</t>
      </text>
    </comment>
    <comment authorId="0" ref="I236">
      <text>
        <t xml:space="preserve">Efecto en utilidad, obtenido de Cuentas. El importe de captura no debe cambiarse de signo porque sea un gasto.</t>
      </text>
    </comment>
    <comment authorId="0" ref="F104">
      <text>
        <t xml:space="preserve">Glosa útil para revisar el movimiento.</t>
      </text>
    </comment>
    <comment authorId="0" ref="J23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0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04">
      <text>
        <t xml:space="preserve">Grupo obtenido de Cuentas. No modificar la fórmula.</t>
      </text>
    </comment>
    <comment authorId="0" ref="I104">
      <text>
        <t xml:space="preserve">Efecto en utilidad, obtenido de Cuentas. El importe de captura no debe cambiarse de signo porque sea un gasto.</t>
      </text>
    </comment>
    <comment authorId="0" ref="J10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37">
      <text>
        <t xml:space="preserve">Fecha de reconocimiento contable del ingreso o gasto, no fecha de cobro o pago. Debe ser una fecha real.</t>
      </text>
    </comment>
    <comment authorId="0" ref="D237">
      <text>
        <t xml:space="preserve">Identificador único por línea; si un documento tiene varias cuentas, agrega sufijos, por ejemplo FAC001-01 y FAC001-02. Se alertan duplicados.</t>
      </text>
    </comment>
    <comment authorId="0" ref="E237">
      <text>
        <t xml:space="preserve">Código de Cuentas. No escribir el nombre ni crear cuentas sin registrarlas primero.</t>
      </text>
    </comment>
    <comment authorId="0" ref="F237">
      <text>
        <t xml:space="preserve">Glosa útil para revisar el movimiento.</t>
      </text>
    </comment>
    <comment authorId="0" ref="C105">
      <text>
        <t xml:space="preserve">Fecha de reconocimiento contable del ingreso o gasto, no fecha de cobro o pago. Debe ser una fecha real.</t>
      </text>
    </comment>
    <comment authorId="0" ref="G23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05">
      <text>
        <t xml:space="preserve">Identificador único por línea; si un documento tiene varias cuentas, agrega sufijos, por ejemplo FAC001-01 y FAC001-02. Se alertan duplicados.</t>
      </text>
    </comment>
    <comment authorId="0" ref="H237">
      <text>
        <t xml:space="preserve">Grupo obtenido de Cuentas. No modificar la fórmula.</t>
      </text>
    </comment>
    <comment authorId="0" ref="E105">
      <text>
        <t xml:space="preserve">Código de Cuentas. No escribir el nombre ni crear cuentas sin registrarlas primero.</t>
      </text>
    </comment>
    <comment authorId="0" ref="I237">
      <text>
        <t xml:space="preserve">Efecto en utilidad, obtenido de Cuentas. El importe de captura no debe cambiarse de signo porque sea un gasto.</t>
      </text>
    </comment>
    <comment authorId="0" ref="F105">
      <text>
        <t xml:space="preserve">Glosa útil para revisar el movimiento.</t>
      </text>
    </comment>
    <comment authorId="0" ref="J23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0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05">
      <text>
        <t xml:space="preserve">Grupo obtenido de Cuentas. No modificar la fórmula.</t>
      </text>
    </comment>
    <comment authorId="0" ref="I105">
      <text>
        <t xml:space="preserve">Efecto en utilidad, obtenido de Cuentas. El importe de captura no debe cambiarse de signo porque sea un gasto.</t>
      </text>
    </comment>
    <comment authorId="0" ref="J10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38">
      <text>
        <t xml:space="preserve">Fecha de reconocimiento contable del ingreso o gasto, no fecha de cobro o pago. Debe ser una fecha real.</t>
      </text>
    </comment>
    <comment authorId="0" ref="D238">
      <text>
        <t xml:space="preserve">Identificador único por línea; si un documento tiene varias cuentas, agrega sufijos, por ejemplo FAC001-01 y FAC001-02. Se alertan duplicados.</t>
      </text>
    </comment>
    <comment authorId="0" ref="E238">
      <text>
        <t xml:space="preserve">Código de Cuentas. No escribir el nombre ni crear cuentas sin registrarlas primero.</t>
      </text>
    </comment>
    <comment authorId="0" ref="F238">
      <text>
        <t xml:space="preserve">Glosa útil para revisar el movimiento.</t>
      </text>
    </comment>
    <comment authorId="0" ref="C106">
      <text>
        <t xml:space="preserve">Fecha de reconocimiento contable del ingreso o gasto, no fecha de cobro o pago. Debe ser una fecha real.</t>
      </text>
    </comment>
    <comment authorId="0" ref="G23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06">
      <text>
        <t xml:space="preserve">Identificador único por línea; si un documento tiene varias cuentas, agrega sufijos, por ejemplo FAC001-01 y FAC001-02. Se alertan duplicados.</t>
      </text>
    </comment>
    <comment authorId="0" ref="H238">
      <text>
        <t xml:space="preserve">Grupo obtenido de Cuentas. No modificar la fórmula.</t>
      </text>
    </comment>
    <comment authorId="0" ref="E106">
      <text>
        <t xml:space="preserve">Código de Cuentas. No escribir el nombre ni crear cuentas sin registrarlas primero.</t>
      </text>
    </comment>
    <comment authorId="0" ref="I238">
      <text>
        <t xml:space="preserve">Efecto en utilidad, obtenido de Cuentas. El importe de captura no debe cambiarse de signo porque sea un gasto.</t>
      </text>
    </comment>
    <comment authorId="0" ref="F106">
      <text>
        <t xml:space="preserve">Glosa útil para revisar el movimiento.</t>
      </text>
    </comment>
    <comment authorId="0" ref="J23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0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06">
      <text>
        <t xml:space="preserve">Grupo obtenido de Cuentas. No modificar la fórmula.</t>
      </text>
    </comment>
    <comment authorId="0" ref="I106">
      <text>
        <t xml:space="preserve">Efecto en utilidad, obtenido de Cuentas. El importe de captura no debe cambiarse de signo porque sea un gasto.</t>
      </text>
    </comment>
    <comment authorId="0" ref="J10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39">
      <text>
        <t xml:space="preserve">Fecha de reconocimiento contable del ingreso o gasto, no fecha de cobro o pago. Debe ser una fecha real.</t>
      </text>
    </comment>
    <comment authorId="0" ref="D239">
      <text>
        <t xml:space="preserve">Identificador único por línea; si un documento tiene varias cuentas, agrega sufijos, por ejemplo FAC001-01 y FAC001-02. Se alertan duplicados.</t>
      </text>
    </comment>
    <comment authorId="0" ref="E239">
      <text>
        <t xml:space="preserve">Código de Cuentas. No escribir el nombre ni crear cuentas sin registrarlas primero.</t>
      </text>
    </comment>
    <comment authorId="0" ref="F239">
      <text>
        <t xml:space="preserve">Glosa útil para revisar el movimiento.</t>
      </text>
    </comment>
    <comment authorId="0" ref="C107">
      <text>
        <t xml:space="preserve">Fecha de reconocimiento contable del ingreso o gasto, no fecha de cobro o pago. Debe ser una fecha real.</t>
      </text>
    </comment>
    <comment authorId="0" ref="G23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07">
      <text>
        <t xml:space="preserve">Identificador único por línea; si un documento tiene varias cuentas, agrega sufijos, por ejemplo FAC001-01 y FAC001-02. Se alertan duplicados.</t>
      </text>
    </comment>
    <comment authorId="0" ref="H239">
      <text>
        <t xml:space="preserve">Grupo obtenido de Cuentas. No modificar la fórmula.</t>
      </text>
    </comment>
    <comment authorId="0" ref="E107">
      <text>
        <t xml:space="preserve">Código de Cuentas. No escribir el nombre ni crear cuentas sin registrarlas primero.</t>
      </text>
    </comment>
    <comment authorId="0" ref="I239">
      <text>
        <t xml:space="preserve">Efecto en utilidad, obtenido de Cuentas. El importe de captura no debe cambiarse de signo porque sea un gasto.</t>
      </text>
    </comment>
    <comment authorId="0" ref="F107">
      <text>
        <t xml:space="preserve">Glosa útil para revisar el movimiento.</t>
      </text>
    </comment>
    <comment authorId="0" ref="J23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0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07">
      <text>
        <t xml:space="preserve">Grupo obtenido de Cuentas. No modificar la fórmula.</t>
      </text>
    </comment>
    <comment authorId="0" ref="I107">
      <text>
        <t xml:space="preserve">Efecto en utilidad, obtenido de Cuentas. El importe de captura no debe cambiarse de signo porque sea un gasto.</t>
      </text>
    </comment>
    <comment authorId="0" ref="J10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40">
      <text>
        <t xml:space="preserve">Fecha de reconocimiento contable del ingreso o gasto, no fecha de cobro o pago. Debe ser una fecha real.</t>
      </text>
    </comment>
    <comment authorId="0" ref="D240">
      <text>
        <t xml:space="preserve">Identificador único por línea; si un documento tiene varias cuentas, agrega sufijos, por ejemplo FAC001-01 y FAC001-02. Se alertan duplicados.</t>
      </text>
    </comment>
    <comment authorId="0" ref="E240">
      <text>
        <t xml:space="preserve">Código de Cuentas. No escribir el nombre ni crear cuentas sin registrarlas primero.</t>
      </text>
    </comment>
    <comment authorId="0" ref="F240">
      <text>
        <t xml:space="preserve">Glosa útil para revisar el movimiento.</t>
      </text>
    </comment>
    <comment authorId="0" ref="C108">
      <text>
        <t xml:space="preserve">Fecha de reconocimiento contable del ingreso o gasto, no fecha de cobro o pago. Debe ser una fecha real.</t>
      </text>
    </comment>
    <comment authorId="0" ref="G24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08">
      <text>
        <t xml:space="preserve">Identificador único por línea; si un documento tiene varias cuentas, agrega sufijos, por ejemplo FAC001-01 y FAC001-02. Se alertan duplicados.</t>
      </text>
    </comment>
    <comment authorId="0" ref="H240">
      <text>
        <t xml:space="preserve">Grupo obtenido de Cuentas. No modificar la fórmula.</t>
      </text>
    </comment>
    <comment authorId="0" ref="E108">
      <text>
        <t xml:space="preserve">Código de Cuentas. No escribir el nombre ni crear cuentas sin registrarlas primero.</t>
      </text>
    </comment>
    <comment authorId="0" ref="I240">
      <text>
        <t xml:space="preserve">Efecto en utilidad, obtenido de Cuentas. El importe de captura no debe cambiarse de signo porque sea un gasto.</t>
      </text>
    </comment>
    <comment authorId="0" ref="F108">
      <text>
        <t xml:space="preserve">Glosa útil para revisar el movimiento.</t>
      </text>
    </comment>
    <comment authorId="0" ref="J24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0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08">
      <text>
        <t xml:space="preserve">Grupo obtenido de Cuentas. No modificar la fórmula.</t>
      </text>
    </comment>
    <comment authorId="0" ref="I108">
      <text>
        <t xml:space="preserve">Efecto en utilidad, obtenido de Cuentas. El importe de captura no debe cambiarse de signo porque sea un gasto.</t>
      </text>
    </comment>
    <comment authorId="0" ref="J10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41">
      <text>
        <t xml:space="preserve">Fecha de reconocimiento contable del ingreso o gasto, no fecha de cobro o pago. Debe ser una fecha real.</t>
      </text>
    </comment>
    <comment authorId="0" ref="D241">
      <text>
        <t xml:space="preserve">Identificador único por línea; si un documento tiene varias cuentas, agrega sufijos, por ejemplo FAC001-01 y FAC001-02. Se alertan duplicados.</t>
      </text>
    </comment>
    <comment authorId="0" ref="E241">
      <text>
        <t xml:space="preserve">Código de Cuentas. No escribir el nombre ni crear cuentas sin registrarlas primero.</t>
      </text>
    </comment>
    <comment authorId="0" ref="F241">
      <text>
        <t xml:space="preserve">Glosa útil para revisar el movimiento.</t>
      </text>
    </comment>
    <comment authorId="0" ref="C109">
      <text>
        <t xml:space="preserve">Fecha de reconocimiento contable del ingreso o gasto, no fecha de cobro o pago. Debe ser una fecha real.</t>
      </text>
    </comment>
    <comment authorId="0" ref="G24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09">
      <text>
        <t xml:space="preserve">Identificador único por línea; si un documento tiene varias cuentas, agrega sufijos, por ejemplo FAC001-01 y FAC001-02. Se alertan duplicados.</t>
      </text>
    </comment>
    <comment authorId="0" ref="H241">
      <text>
        <t xml:space="preserve">Grupo obtenido de Cuentas. No modificar la fórmula.</t>
      </text>
    </comment>
    <comment authorId="0" ref="E109">
      <text>
        <t xml:space="preserve">Código de Cuentas. No escribir el nombre ni crear cuentas sin registrarlas primero.</t>
      </text>
    </comment>
    <comment authorId="0" ref="I241">
      <text>
        <t xml:space="preserve">Efecto en utilidad, obtenido de Cuentas. El importe de captura no debe cambiarse de signo porque sea un gasto.</t>
      </text>
    </comment>
    <comment authorId="0" ref="F109">
      <text>
        <t xml:space="preserve">Glosa útil para revisar el movimiento.</t>
      </text>
    </comment>
    <comment authorId="0" ref="J24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0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09">
      <text>
        <t xml:space="preserve">Grupo obtenido de Cuentas. No modificar la fórmula.</t>
      </text>
    </comment>
    <comment authorId="0" ref="I109">
      <text>
        <t xml:space="preserve">Efecto en utilidad, obtenido de Cuentas. El importe de captura no debe cambiarse de signo porque sea un gasto.</t>
      </text>
    </comment>
    <comment authorId="0" ref="J10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42">
      <text>
        <t xml:space="preserve">Fecha de reconocimiento contable del ingreso o gasto, no fecha de cobro o pago. Debe ser una fecha real.</t>
      </text>
    </comment>
    <comment authorId="0" ref="D242">
      <text>
        <t xml:space="preserve">Identificador único por línea; si un documento tiene varias cuentas, agrega sufijos, por ejemplo FAC001-01 y FAC001-02. Se alertan duplicados.</t>
      </text>
    </comment>
    <comment authorId="0" ref="E242">
      <text>
        <t xml:space="preserve">Código de Cuentas. No escribir el nombre ni crear cuentas sin registrarlas primero.</t>
      </text>
    </comment>
    <comment authorId="0" ref="F242">
      <text>
        <t xml:space="preserve">Glosa útil para revisar el movimiento.</t>
      </text>
    </comment>
    <comment authorId="0" ref="C110">
      <text>
        <t xml:space="preserve">Fecha de reconocimiento contable del ingreso o gasto, no fecha de cobro o pago. Debe ser una fecha real.</t>
      </text>
    </comment>
    <comment authorId="0" ref="G24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10">
      <text>
        <t xml:space="preserve">Identificador único por línea; si un documento tiene varias cuentas, agrega sufijos, por ejemplo FAC001-01 y FAC001-02. Se alertan duplicados.</t>
      </text>
    </comment>
    <comment authorId="0" ref="H242">
      <text>
        <t xml:space="preserve">Grupo obtenido de Cuentas. No modificar la fórmula.</t>
      </text>
    </comment>
    <comment authorId="0" ref="E110">
      <text>
        <t xml:space="preserve">Código de Cuentas. No escribir el nombre ni crear cuentas sin registrarlas primero.</t>
      </text>
    </comment>
    <comment authorId="0" ref="I242">
      <text>
        <t xml:space="preserve">Efecto en utilidad, obtenido de Cuentas. El importe de captura no debe cambiarse de signo porque sea un gasto.</t>
      </text>
    </comment>
    <comment authorId="0" ref="F110">
      <text>
        <t xml:space="preserve">Glosa útil para revisar el movimiento.</t>
      </text>
    </comment>
    <comment authorId="0" ref="J24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1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10">
      <text>
        <t xml:space="preserve">Grupo obtenido de Cuentas. No modificar la fórmula.</t>
      </text>
    </comment>
    <comment authorId="0" ref="I110">
      <text>
        <t xml:space="preserve">Efecto en utilidad, obtenido de Cuentas. El importe de captura no debe cambiarse de signo porque sea un gasto.</t>
      </text>
    </comment>
    <comment authorId="0" ref="J11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43">
      <text>
        <t xml:space="preserve">Fecha de reconocimiento contable del ingreso o gasto, no fecha de cobro o pago. Debe ser una fecha real.</t>
      </text>
    </comment>
    <comment authorId="0" ref="D243">
      <text>
        <t xml:space="preserve">Identificador único por línea; si un documento tiene varias cuentas, agrega sufijos, por ejemplo FAC001-01 y FAC001-02. Se alertan duplicados.</t>
      </text>
    </comment>
    <comment authorId="0" ref="E243">
      <text>
        <t xml:space="preserve">Código de Cuentas. No escribir el nombre ni crear cuentas sin registrarlas primero.</t>
      </text>
    </comment>
    <comment authorId="0" ref="F243">
      <text>
        <t xml:space="preserve">Glosa útil para revisar el movimiento.</t>
      </text>
    </comment>
    <comment authorId="0" ref="C111">
      <text>
        <t xml:space="preserve">Fecha de reconocimiento contable del ingreso o gasto, no fecha de cobro o pago. Debe ser una fecha real.</t>
      </text>
    </comment>
    <comment authorId="0" ref="G24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11">
      <text>
        <t xml:space="preserve">Identificador único por línea; si un documento tiene varias cuentas, agrega sufijos, por ejemplo FAC001-01 y FAC001-02. Se alertan duplicados.</t>
      </text>
    </comment>
    <comment authorId="0" ref="H243">
      <text>
        <t xml:space="preserve">Grupo obtenido de Cuentas. No modificar la fórmula.</t>
      </text>
    </comment>
    <comment authorId="0" ref="E111">
      <text>
        <t xml:space="preserve">Código de Cuentas. No escribir el nombre ni crear cuentas sin registrarlas primero.</t>
      </text>
    </comment>
    <comment authorId="0" ref="I243">
      <text>
        <t xml:space="preserve">Efecto en utilidad, obtenido de Cuentas. El importe de captura no debe cambiarse de signo porque sea un gasto.</t>
      </text>
    </comment>
    <comment authorId="0" ref="F111">
      <text>
        <t xml:space="preserve">Glosa útil para revisar el movimiento.</t>
      </text>
    </comment>
    <comment authorId="0" ref="J24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1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11">
      <text>
        <t xml:space="preserve">Grupo obtenido de Cuentas. No modificar la fórmula.</t>
      </text>
    </comment>
    <comment authorId="0" ref="I111">
      <text>
        <t xml:space="preserve">Efecto en utilidad, obtenido de Cuentas. El importe de captura no debe cambiarse de signo porque sea un gasto.</t>
      </text>
    </comment>
    <comment authorId="0" ref="J11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44">
      <text>
        <t xml:space="preserve">Fecha de reconocimiento contable del ingreso o gasto, no fecha de cobro o pago. Debe ser una fecha real.</t>
      </text>
    </comment>
    <comment authorId="0" ref="D244">
      <text>
        <t xml:space="preserve">Identificador único por línea; si un documento tiene varias cuentas, agrega sufijos, por ejemplo FAC001-01 y FAC001-02. Se alertan duplicados.</t>
      </text>
    </comment>
    <comment authorId="0" ref="E244">
      <text>
        <t xml:space="preserve">Código de Cuentas. No escribir el nombre ni crear cuentas sin registrarlas primero.</t>
      </text>
    </comment>
    <comment authorId="0" ref="F244">
      <text>
        <t xml:space="preserve">Glosa útil para revisar el movimiento.</t>
      </text>
    </comment>
    <comment authorId="0" ref="C112">
      <text>
        <t xml:space="preserve">Fecha de reconocimiento contable del ingreso o gasto, no fecha de cobro o pago. Debe ser una fecha real.</t>
      </text>
    </comment>
    <comment authorId="0" ref="G24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12">
      <text>
        <t xml:space="preserve">Identificador único por línea; si un documento tiene varias cuentas, agrega sufijos, por ejemplo FAC001-01 y FAC001-02. Se alertan duplicados.</t>
      </text>
    </comment>
    <comment authorId="0" ref="H244">
      <text>
        <t xml:space="preserve">Grupo obtenido de Cuentas. No modificar la fórmula.</t>
      </text>
    </comment>
    <comment authorId="0" ref="E112">
      <text>
        <t xml:space="preserve">Código de Cuentas. No escribir el nombre ni crear cuentas sin registrarlas primero.</t>
      </text>
    </comment>
    <comment authorId="0" ref="I244">
      <text>
        <t xml:space="preserve">Efecto en utilidad, obtenido de Cuentas. El importe de captura no debe cambiarse de signo porque sea un gasto.</t>
      </text>
    </comment>
    <comment authorId="0" ref="F112">
      <text>
        <t xml:space="preserve">Glosa útil para revisar el movimiento.</t>
      </text>
    </comment>
    <comment authorId="0" ref="J24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1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12">
      <text>
        <t xml:space="preserve">Grupo obtenido de Cuentas. No modificar la fórmula.</t>
      </text>
    </comment>
    <comment authorId="0" ref="I112">
      <text>
        <t xml:space="preserve">Efecto en utilidad, obtenido de Cuentas. El importe de captura no debe cambiarse de signo porque sea un gasto.</t>
      </text>
    </comment>
    <comment authorId="0" ref="J11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45">
      <text>
        <t xml:space="preserve">Fecha de reconocimiento contable del ingreso o gasto, no fecha de cobro o pago. Debe ser una fecha real.</t>
      </text>
    </comment>
    <comment authorId="0" ref="D245">
      <text>
        <t xml:space="preserve">Identificador único por línea; si un documento tiene varias cuentas, agrega sufijos, por ejemplo FAC001-01 y FAC001-02. Se alertan duplicados.</t>
      </text>
    </comment>
    <comment authorId="0" ref="E245">
      <text>
        <t xml:space="preserve">Código de Cuentas. No escribir el nombre ni crear cuentas sin registrarlas primero.</t>
      </text>
    </comment>
    <comment authorId="0" ref="F245">
      <text>
        <t xml:space="preserve">Glosa útil para revisar el movimiento.</t>
      </text>
    </comment>
    <comment authorId="0" ref="C113">
      <text>
        <t xml:space="preserve">Fecha de reconocimiento contable del ingreso o gasto, no fecha de cobro o pago. Debe ser una fecha real.</t>
      </text>
    </comment>
    <comment authorId="0" ref="G24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13">
      <text>
        <t xml:space="preserve">Identificador único por línea; si un documento tiene varias cuentas, agrega sufijos, por ejemplo FAC001-01 y FAC001-02. Se alertan duplicados.</t>
      </text>
    </comment>
    <comment authorId="0" ref="H245">
      <text>
        <t xml:space="preserve">Grupo obtenido de Cuentas. No modificar la fórmula.</t>
      </text>
    </comment>
    <comment authorId="0" ref="E113">
      <text>
        <t xml:space="preserve">Código de Cuentas. No escribir el nombre ni crear cuentas sin registrarlas primero.</t>
      </text>
    </comment>
    <comment authorId="0" ref="I245">
      <text>
        <t xml:space="preserve">Efecto en utilidad, obtenido de Cuentas. El importe de captura no debe cambiarse de signo porque sea un gasto.</t>
      </text>
    </comment>
    <comment authorId="0" ref="F113">
      <text>
        <t xml:space="preserve">Glosa útil para revisar el movimiento.</t>
      </text>
    </comment>
    <comment authorId="0" ref="J24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1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13">
      <text>
        <t xml:space="preserve">Grupo obtenido de Cuentas. No modificar la fórmula.</t>
      </text>
    </comment>
    <comment authorId="0" ref="I113">
      <text>
        <t xml:space="preserve">Efecto en utilidad, obtenido de Cuentas. El importe de captura no debe cambiarse de signo porque sea un gasto.</t>
      </text>
    </comment>
    <comment authorId="0" ref="J11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46">
      <text>
        <t xml:space="preserve">Fecha de reconocimiento contable del ingreso o gasto, no fecha de cobro o pago. Debe ser una fecha real.</t>
      </text>
    </comment>
    <comment authorId="0" ref="D246">
      <text>
        <t xml:space="preserve">Identificador único por línea; si un documento tiene varias cuentas, agrega sufijos, por ejemplo FAC001-01 y FAC001-02. Se alertan duplicados.</t>
      </text>
    </comment>
    <comment authorId="0" ref="E246">
      <text>
        <t xml:space="preserve">Código de Cuentas. No escribir el nombre ni crear cuentas sin registrarlas primero.</t>
      </text>
    </comment>
    <comment authorId="0" ref="F246">
      <text>
        <t xml:space="preserve">Glosa útil para revisar el movimiento.</t>
      </text>
    </comment>
    <comment authorId="0" ref="C114">
      <text>
        <t xml:space="preserve">Fecha de reconocimiento contable del ingreso o gasto, no fecha de cobro o pago. Debe ser una fecha real.</t>
      </text>
    </comment>
    <comment authorId="0" ref="G24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14">
      <text>
        <t xml:space="preserve">Identificador único por línea; si un documento tiene varias cuentas, agrega sufijos, por ejemplo FAC001-01 y FAC001-02. Se alertan duplicados.</t>
      </text>
    </comment>
    <comment authorId="0" ref="H246">
      <text>
        <t xml:space="preserve">Grupo obtenido de Cuentas. No modificar la fórmula.</t>
      </text>
    </comment>
    <comment authorId="0" ref="E114">
      <text>
        <t xml:space="preserve">Código de Cuentas. No escribir el nombre ni crear cuentas sin registrarlas primero.</t>
      </text>
    </comment>
    <comment authorId="0" ref="I246">
      <text>
        <t xml:space="preserve">Efecto en utilidad, obtenido de Cuentas. El importe de captura no debe cambiarse de signo porque sea un gasto.</t>
      </text>
    </comment>
    <comment authorId="0" ref="F114">
      <text>
        <t xml:space="preserve">Glosa útil para revisar el movimiento.</t>
      </text>
    </comment>
    <comment authorId="0" ref="J24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1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14">
      <text>
        <t xml:space="preserve">Grupo obtenido de Cuentas. No modificar la fórmula.</t>
      </text>
    </comment>
    <comment authorId="0" ref="I114">
      <text>
        <t xml:space="preserve">Efecto en utilidad, obtenido de Cuentas. El importe de captura no debe cambiarse de signo porque sea un gasto.</t>
      </text>
    </comment>
    <comment authorId="0" ref="J11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47">
      <text>
        <t xml:space="preserve">Fecha de reconocimiento contable del ingreso o gasto, no fecha de cobro o pago. Debe ser una fecha real.</t>
      </text>
    </comment>
    <comment authorId="0" ref="D247">
      <text>
        <t xml:space="preserve">Identificador único por línea; si un documento tiene varias cuentas, agrega sufijos, por ejemplo FAC001-01 y FAC001-02. Se alertan duplicados.</t>
      </text>
    </comment>
    <comment authorId="0" ref="E247">
      <text>
        <t xml:space="preserve">Código de Cuentas. No escribir el nombre ni crear cuentas sin registrarlas primero.</t>
      </text>
    </comment>
    <comment authorId="0" ref="F247">
      <text>
        <t xml:space="preserve">Glosa útil para revisar el movimiento.</t>
      </text>
    </comment>
    <comment authorId="0" ref="C115">
      <text>
        <t xml:space="preserve">Fecha de reconocimiento contable del ingreso o gasto, no fecha de cobro o pago. Debe ser una fecha real.</t>
      </text>
    </comment>
    <comment authorId="0" ref="G24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15">
      <text>
        <t xml:space="preserve">Identificador único por línea; si un documento tiene varias cuentas, agrega sufijos, por ejemplo FAC001-01 y FAC001-02. Se alertan duplicados.</t>
      </text>
    </comment>
    <comment authorId="0" ref="H247">
      <text>
        <t xml:space="preserve">Grupo obtenido de Cuentas. No modificar la fórmula.</t>
      </text>
    </comment>
    <comment authorId="0" ref="E115">
      <text>
        <t xml:space="preserve">Código de Cuentas. No escribir el nombre ni crear cuentas sin registrarlas primero.</t>
      </text>
    </comment>
    <comment authorId="0" ref="I247">
      <text>
        <t xml:space="preserve">Efecto en utilidad, obtenido de Cuentas. El importe de captura no debe cambiarse de signo porque sea un gasto.</t>
      </text>
    </comment>
    <comment authorId="0" ref="F115">
      <text>
        <t xml:space="preserve">Glosa útil para revisar el movimiento.</t>
      </text>
    </comment>
    <comment authorId="0" ref="J24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1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15">
      <text>
        <t xml:space="preserve">Grupo obtenido de Cuentas. No modificar la fórmula.</t>
      </text>
    </comment>
    <comment authorId="0" ref="I115">
      <text>
        <t xml:space="preserve">Efecto en utilidad, obtenido de Cuentas. El importe de captura no debe cambiarse de signo porque sea un gasto.</t>
      </text>
    </comment>
    <comment authorId="0" ref="J11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48">
      <text>
        <t xml:space="preserve">Fecha de reconocimiento contable del ingreso o gasto, no fecha de cobro o pago. Debe ser una fecha real.</t>
      </text>
    </comment>
    <comment authorId="0" ref="D248">
      <text>
        <t xml:space="preserve">Identificador único por línea; si un documento tiene varias cuentas, agrega sufijos, por ejemplo FAC001-01 y FAC001-02. Se alertan duplicados.</t>
      </text>
    </comment>
    <comment authorId="0" ref="E248">
      <text>
        <t xml:space="preserve">Código de Cuentas. No escribir el nombre ni crear cuentas sin registrarlas primero.</t>
      </text>
    </comment>
    <comment authorId="0" ref="F248">
      <text>
        <t xml:space="preserve">Glosa útil para revisar el movimiento.</t>
      </text>
    </comment>
    <comment authorId="0" ref="C116">
      <text>
        <t xml:space="preserve">Fecha de reconocimiento contable del ingreso o gasto, no fecha de cobro o pago. Debe ser una fecha real.</t>
      </text>
    </comment>
    <comment authorId="0" ref="G24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16">
      <text>
        <t xml:space="preserve">Identificador único por línea; si un documento tiene varias cuentas, agrega sufijos, por ejemplo FAC001-01 y FAC001-02. Se alertan duplicados.</t>
      </text>
    </comment>
    <comment authorId="0" ref="H248">
      <text>
        <t xml:space="preserve">Grupo obtenido de Cuentas. No modificar la fórmula.</t>
      </text>
    </comment>
    <comment authorId="0" ref="E116">
      <text>
        <t xml:space="preserve">Código de Cuentas. No escribir el nombre ni crear cuentas sin registrarlas primero.</t>
      </text>
    </comment>
    <comment authorId="0" ref="I248">
      <text>
        <t xml:space="preserve">Efecto en utilidad, obtenido de Cuentas. El importe de captura no debe cambiarse de signo porque sea un gasto.</t>
      </text>
    </comment>
    <comment authorId="0" ref="F116">
      <text>
        <t xml:space="preserve">Glosa útil para revisar el movimiento.</t>
      </text>
    </comment>
    <comment authorId="0" ref="J24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1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16">
      <text>
        <t xml:space="preserve">Grupo obtenido de Cuentas. No modificar la fórmula.</t>
      </text>
    </comment>
    <comment authorId="0" ref="I116">
      <text>
        <t xml:space="preserve">Efecto en utilidad, obtenido de Cuentas. El importe de captura no debe cambiarse de signo porque sea un gasto.</t>
      </text>
    </comment>
    <comment authorId="0" ref="J11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49">
      <text>
        <t xml:space="preserve">Fecha de reconocimiento contable del ingreso o gasto, no fecha de cobro o pago. Debe ser una fecha real.</t>
      </text>
    </comment>
    <comment authorId="0" ref="D249">
      <text>
        <t xml:space="preserve">Identificador único por línea; si un documento tiene varias cuentas, agrega sufijos, por ejemplo FAC001-01 y FAC001-02. Se alertan duplicados.</t>
      </text>
    </comment>
    <comment authorId="0" ref="E249">
      <text>
        <t xml:space="preserve">Código de Cuentas. No escribir el nombre ni crear cuentas sin registrarlas primero.</t>
      </text>
    </comment>
    <comment authorId="0" ref="F249">
      <text>
        <t xml:space="preserve">Glosa útil para revisar el movimiento.</t>
      </text>
    </comment>
    <comment authorId="0" ref="C117">
      <text>
        <t xml:space="preserve">Fecha de reconocimiento contable del ingreso o gasto, no fecha de cobro o pago. Debe ser una fecha real.</t>
      </text>
    </comment>
    <comment authorId="0" ref="G24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17">
      <text>
        <t xml:space="preserve">Identificador único por línea; si un documento tiene varias cuentas, agrega sufijos, por ejemplo FAC001-01 y FAC001-02. Se alertan duplicados.</t>
      </text>
    </comment>
    <comment authorId="0" ref="H249">
      <text>
        <t xml:space="preserve">Grupo obtenido de Cuentas. No modificar la fórmula.</t>
      </text>
    </comment>
    <comment authorId="0" ref="E117">
      <text>
        <t xml:space="preserve">Código de Cuentas. No escribir el nombre ni crear cuentas sin registrarlas primero.</t>
      </text>
    </comment>
    <comment authorId="0" ref="I249">
      <text>
        <t xml:space="preserve">Efecto en utilidad, obtenido de Cuentas. El importe de captura no debe cambiarse de signo porque sea un gasto.</t>
      </text>
    </comment>
    <comment authorId="0" ref="F117">
      <text>
        <t xml:space="preserve">Glosa útil para revisar el movimiento.</t>
      </text>
    </comment>
    <comment authorId="0" ref="J24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1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17">
      <text>
        <t xml:space="preserve">Grupo obtenido de Cuentas. No modificar la fórmula.</t>
      </text>
    </comment>
    <comment authorId="0" ref="I117">
      <text>
        <t xml:space="preserve">Efecto en utilidad, obtenido de Cuentas. El importe de captura no debe cambiarse de signo porque sea un gasto.</t>
      </text>
    </comment>
    <comment authorId="0" ref="J11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50">
      <text>
        <t xml:space="preserve">Fecha de reconocimiento contable del ingreso o gasto, no fecha de cobro o pago. Debe ser una fecha real.</t>
      </text>
    </comment>
    <comment authorId="0" ref="D250">
      <text>
        <t xml:space="preserve">Identificador único por línea; si un documento tiene varias cuentas, agrega sufijos, por ejemplo FAC001-01 y FAC001-02. Se alertan duplicados.</t>
      </text>
    </comment>
    <comment authorId="0" ref="E250">
      <text>
        <t xml:space="preserve">Código de Cuentas. No escribir el nombre ni crear cuentas sin registrarlas primero.</t>
      </text>
    </comment>
    <comment authorId="0" ref="F250">
      <text>
        <t xml:space="preserve">Glosa útil para revisar el movimiento.</t>
      </text>
    </comment>
    <comment authorId="0" ref="C118">
      <text>
        <t xml:space="preserve">Fecha de reconocimiento contable del ingreso o gasto, no fecha de cobro o pago. Debe ser una fecha real.</t>
      </text>
    </comment>
    <comment authorId="0" ref="G25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18">
      <text>
        <t xml:space="preserve">Identificador único por línea; si un documento tiene varias cuentas, agrega sufijos, por ejemplo FAC001-01 y FAC001-02. Se alertan duplicados.</t>
      </text>
    </comment>
    <comment authorId="0" ref="H250">
      <text>
        <t xml:space="preserve">Grupo obtenido de Cuentas. No modificar la fórmula.</t>
      </text>
    </comment>
    <comment authorId="0" ref="E118">
      <text>
        <t xml:space="preserve">Código de Cuentas. No escribir el nombre ni crear cuentas sin registrarlas primero.</t>
      </text>
    </comment>
    <comment authorId="0" ref="I250">
      <text>
        <t xml:space="preserve">Efecto en utilidad, obtenido de Cuentas. El importe de captura no debe cambiarse de signo porque sea un gasto.</t>
      </text>
    </comment>
    <comment authorId="0" ref="F118">
      <text>
        <t xml:space="preserve">Glosa útil para revisar el movimiento.</t>
      </text>
    </comment>
    <comment authorId="0" ref="J25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1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18">
      <text>
        <t xml:space="preserve">Grupo obtenido de Cuentas. No modificar la fórmula.</t>
      </text>
    </comment>
    <comment authorId="0" ref="I118">
      <text>
        <t xml:space="preserve">Efecto en utilidad, obtenido de Cuentas. El importe de captura no debe cambiarse de signo porque sea un gasto.</t>
      </text>
    </comment>
    <comment authorId="0" ref="J11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51">
      <text>
        <t xml:space="preserve">Fecha de reconocimiento contable del ingreso o gasto, no fecha de cobro o pago. Debe ser una fecha real.</t>
      </text>
    </comment>
    <comment authorId="0" ref="D251">
      <text>
        <t xml:space="preserve">Identificador único por línea; si un documento tiene varias cuentas, agrega sufijos, por ejemplo FAC001-01 y FAC001-02. Se alertan duplicados.</t>
      </text>
    </comment>
    <comment authorId="0" ref="E251">
      <text>
        <t xml:space="preserve">Código de Cuentas. No escribir el nombre ni crear cuentas sin registrarlas primero.</t>
      </text>
    </comment>
    <comment authorId="0" ref="F251">
      <text>
        <t xml:space="preserve">Glosa útil para revisar el movimiento.</t>
      </text>
    </comment>
    <comment authorId="0" ref="C119">
      <text>
        <t xml:space="preserve">Fecha de reconocimiento contable del ingreso o gasto, no fecha de cobro o pago. Debe ser una fecha real.</t>
      </text>
    </comment>
    <comment authorId="0" ref="G25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19">
      <text>
        <t xml:space="preserve">Identificador único por línea; si un documento tiene varias cuentas, agrega sufijos, por ejemplo FAC001-01 y FAC001-02. Se alertan duplicados.</t>
      </text>
    </comment>
    <comment authorId="0" ref="H251">
      <text>
        <t xml:space="preserve">Grupo obtenido de Cuentas. No modificar la fórmula.</t>
      </text>
    </comment>
    <comment authorId="0" ref="E119">
      <text>
        <t xml:space="preserve">Código de Cuentas. No escribir el nombre ni crear cuentas sin registrarlas primero.</t>
      </text>
    </comment>
    <comment authorId="0" ref="I251">
      <text>
        <t xml:space="preserve">Efecto en utilidad, obtenido de Cuentas. El importe de captura no debe cambiarse de signo porque sea un gasto.</t>
      </text>
    </comment>
    <comment authorId="0" ref="F119">
      <text>
        <t xml:space="preserve">Glosa útil para revisar el movimiento.</t>
      </text>
    </comment>
    <comment authorId="0" ref="J25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1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19">
      <text>
        <t xml:space="preserve">Grupo obtenido de Cuentas. No modificar la fórmula.</t>
      </text>
    </comment>
    <comment authorId="0" ref="I119">
      <text>
        <t xml:space="preserve">Efecto en utilidad, obtenido de Cuentas. El importe de captura no debe cambiarse de signo porque sea un gasto.</t>
      </text>
    </comment>
    <comment authorId="0" ref="J11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52">
      <text>
        <t xml:space="preserve">Fecha de reconocimiento contable del ingreso o gasto, no fecha de cobro o pago. Debe ser una fecha real.</t>
      </text>
    </comment>
    <comment authorId="0" ref="D252">
      <text>
        <t xml:space="preserve">Identificador único por línea; si un documento tiene varias cuentas, agrega sufijos, por ejemplo FAC001-01 y FAC001-02. Se alertan duplicados.</t>
      </text>
    </comment>
    <comment authorId="0" ref="E252">
      <text>
        <t xml:space="preserve">Código de Cuentas. No escribir el nombre ni crear cuentas sin registrarlas primero.</t>
      </text>
    </comment>
    <comment authorId="0" ref="F252">
      <text>
        <t xml:space="preserve">Glosa útil para revisar el movimiento.</t>
      </text>
    </comment>
    <comment authorId="0" ref="C120">
      <text>
        <t xml:space="preserve">Fecha de reconocimiento contable del ingreso o gasto, no fecha de cobro o pago. Debe ser una fecha real.</t>
      </text>
    </comment>
    <comment authorId="0" ref="G25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20">
      <text>
        <t xml:space="preserve">Identificador único por línea; si un documento tiene varias cuentas, agrega sufijos, por ejemplo FAC001-01 y FAC001-02. Se alertan duplicados.</t>
      </text>
    </comment>
    <comment authorId="0" ref="H252">
      <text>
        <t xml:space="preserve">Grupo obtenido de Cuentas. No modificar la fórmula.</t>
      </text>
    </comment>
    <comment authorId="0" ref="E120">
      <text>
        <t xml:space="preserve">Código de Cuentas. No escribir el nombre ni crear cuentas sin registrarlas primero.</t>
      </text>
    </comment>
    <comment authorId="0" ref="I252">
      <text>
        <t xml:space="preserve">Efecto en utilidad, obtenido de Cuentas. El importe de captura no debe cambiarse de signo porque sea un gasto.</t>
      </text>
    </comment>
    <comment authorId="0" ref="F120">
      <text>
        <t xml:space="preserve">Glosa útil para revisar el movimiento.</t>
      </text>
    </comment>
    <comment authorId="0" ref="J25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2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20">
      <text>
        <t xml:space="preserve">Grupo obtenido de Cuentas. No modificar la fórmula.</t>
      </text>
    </comment>
    <comment authorId="0" ref="I120">
      <text>
        <t xml:space="preserve">Efecto en utilidad, obtenido de Cuentas. El importe de captura no debe cambiarse de signo porque sea un gasto.</t>
      </text>
    </comment>
    <comment authorId="0" ref="J12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53">
      <text>
        <t xml:space="preserve">Fecha de reconocimiento contable del ingreso o gasto, no fecha de cobro o pago. Debe ser una fecha real.</t>
      </text>
    </comment>
    <comment authorId="0" ref="D253">
      <text>
        <t xml:space="preserve">Identificador único por línea; si un documento tiene varias cuentas, agrega sufijos, por ejemplo FAC001-01 y FAC001-02. Se alertan duplicados.</t>
      </text>
    </comment>
    <comment authorId="0" ref="E253">
      <text>
        <t xml:space="preserve">Código de Cuentas. No escribir el nombre ni crear cuentas sin registrarlas primero.</t>
      </text>
    </comment>
    <comment authorId="0" ref="F253">
      <text>
        <t xml:space="preserve">Glosa útil para revisar el movimiento.</t>
      </text>
    </comment>
    <comment authorId="0" ref="C121">
      <text>
        <t xml:space="preserve">Fecha de reconocimiento contable del ingreso o gasto, no fecha de cobro o pago. Debe ser una fecha real.</t>
      </text>
    </comment>
    <comment authorId="0" ref="G25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21">
      <text>
        <t xml:space="preserve">Identificador único por línea; si un documento tiene varias cuentas, agrega sufijos, por ejemplo FAC001-01 y FAC001-02. Se alertan duplicados.</t>
      </text>
    </comment>
    <comment authorId="0" ref="H253">
      <text>
        <t xml:space="preserve">Grupo obtenido de Cuentas. No modificar la fórmula.</t>
      </text>
    </comment>
    <comment authorId="0" ref="E121">
      <text>
        <t xml:space="preserve">Código de Cuentas. No escribir el nombre ni crear cuentas sin registrarlas primero.</t>
      </text>
    </comment>
    <comment authorId="0" ref="I253">
      <text>
        <t xml:space="preserve">Efecto en utilidad, obtenido de Cuentas. El importe de captura no debe cambiarse de signo porque sea un gasto.</t>
      </text>
    </comment>
    <comment authorId="0" ref="F121">
      <text>
        <t xml:space="preserve">Glosa útil para revisar el movimiento.</t>
      </text>
    </comment>
    <comment authorId="0" ref="J25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2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21">
      <text>
        <t xml:space="preserve">Grupo obtenido de Cuentas. No modificar la fórmula.</t>
      </text>
    </comment>
    <comment authorId="0" ref="I121">
      <text>
        <t xml:space="preserve">Efecto en utilidad, obtenido de Cuentas. El importe de captura no debe cambiarse de signo porque sea un gasto.</t>
      </text>
    </comment>
    <comment authorId="0" ref="J12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54">
      <text>
        <t xml:space="preserve">Fecha de reconocimiento contable del ingreso o gasto, no fecha de cobro o pago. Debe ser una fecha real.</t>
      </text>
    </comment>
    <comment authorId="0" ref="D254">
      <text>
        <t xml:space="preserve">Identificador único por línea; si un documento tiene varias cuentas, agrega sufijos, por ejemplo FAC001-01 y FAC001-02. Se alertan duplicados.</t>
      </text>
    </comment>
    <comment authorId="0" ref="E254">
      <text>
        <t xml:space="preserve">Código de Cuentas. No escribir el nombre ni crear cuentas sin registrarlas primero.</t>
      </text>
    </comment>
    <comment authorId="0" ref="F254">
      <text>
        <t xml:space="preserve">Glosa útil para revisar el movimiento.</t>
      </text>
    </comment>
    <comment authorId="0" ref="C122">
      <text>
        <t xml:space="preserve">Fecha de reconocimiento contable del ingreso o gasto, no fecha de cobro o pago. Debe ser una fecha real.</t>
      </text>
    </comment>
    <comment authorId="0" ref="G25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22">
      <text>
        <t xml:space="preserve">Identificador único por línea; si un documento tiene varias cuentas, agrega sufijos, por ejemplo FAC001-01 y FAC001-02. Se alertan duplicados.</t>
      </text>
    </comment>
    <comment authorId="0" ref="H254">
      <text>
        <t xml:space="preserve">Grupo obtenido de Cuentas. No modificar la fórmula.</t>
      </text>
    </comment>
    <comment authorId="0" ref="E122">
      <text>
        <t xml:space="preserve">Código de Cuentas. No escribir el nombre ni crear cuentas sin registrarlas primero.</t>
      </text>
    </comment>
    <comment authorId="0" ref="I254">
      <text>
        <t xml:space="preserve">Efecto en utilidad, obtenido de Cuentas. El importe de captura no debe cambiarse de signo porque sea un gasto.</t>
      </text>
    </comment>
    <comment authorId="0" ref="F122">
      <text>
        <t xml:space="preserve">Glosa útil para revisar el movimiento.</t>
      </text>
    </comment>
    <comment authorId="0" ref="J25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2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22">
      <text>
        <t xml:space="preserve">Grupo obtenido de Cuentas. No modificar la fórmula.</t>
      </text>
    </comment>
    <comment authorId="0" ref="I122">
      <text>
        <t xml:space="preserve">Efecto en utilidad, obtenido de Cuentas. El importe de captura no debe cambiarse de signo porque sea un gasto.</t>
      </text>
    </comment>
    <comment authorId="0" ref="J12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55">
      <text>
        <t xml:space="preserve">Fecha de reconocimiento contable del ingreso o gasto, no fecha de cobro o pago. Debe ser una fecha real.</t>
      </text>
    </comment>
    <comment authorId="0" ref="D255">
      <text>
        <t xml:space="preserve">Identificador único por línea; si un documento tiene varias cuentas, agrega sufijos, por ejemplo FAC001-01 y FAC001-02. Se alertan duplicados.</t>
      </text>
    </comment>
    <comment authorId="0" ref="E255">
      <text>
        <t xml:space="preserve">Código de Cuentas. No escribir el nombre ni crear cuentas sin registrarlas primero.</t>
      </text>
    </comment>
    <comment authorId="0" ref="F255">
      <text>
        <t xml:space="preserve">Glosa útil para revisar el movimiento.</t>
      </text>
    </comment>
    <comment authorId="0" ref="C123">
      <text>
        <t xml:space="preserve">Fecha de reconocimiento contable del ingreso o gasto, no fecha de cobro o pago. Debe ser una fecha real.</t>
      </text>
    </comment>
    <comment authorId="0" ref="G25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23">
      <text>
        <t xml:space="preserve">Identificador único por línea; si un documento tiene varias cuentas, agrega sufijos, por ejemplo FAC001-01 y FAC001-02. Se alertan duplicados.</t>
      </text>
    </comment>
    <comment authorId="0" ref="H255">
      <text>
        <t xml:space="preserve">Grupo obtenido de Cuentas. No modificar la fórmula.</t>
      </text>
    </comment>
    <comment authorId="0" ref="E123">
      <text>
        <t xml:space="preserve">Código de Cuentas. No escribir el nombre ni crear cuentas sin registrarlas primero.</t>
      </text>
    </comment>
    <comment authorId="0" ref="I255">
      <text>
        <t xml:space="preserve">Efecto en utilidad, obtenido de Cuentas. El importe de captura no debe cambiarse de signo porque sea un gasto.</t>
      </text>
    </comment>
    <comment authorId="0" ref="F123">
      <text>
        <t xml:space="preserve">Glosa útil para revisar el movimiento.</t>
      </text>
    </comment>
    <comment authorId="0" ref="J25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2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23">
      <text>
        <t xml:space="preserve">Grupo obtenido de Cuentas. No modificar la fórmula.</t>
      </text>
    </comment>
    <comment authorId="0" ref="I123">
      <text>
        <t xml:space="preserve">Efecto en utilidad, obtenido de Cuentas. El importe de captura no debe cambiarse de signo porque sea un gasto.</t>
      </text>
    </comment>
    <comment authorId="0" ref="J12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56">
      <text>
        <t xml:space="preserve">Fecha de reconocimiento contable del ingreso o gasto, no fecha de cobro o pago. Debe ser una fecha real.</t>
      </text>
    </comment>
    <comment authorId="0" ref="D256">
      <text>
        <t xml:space="preserve">Identificador único por línea; si un documento tiene varias cuentas, agrega sufijos, por ejemplo FAC001-01 y FAC001-02. Se alertan duplicados.</t>
      </text>
    </comment>
    <comment authorId="0" ref="E256">
      <text>
        <t xml:space="preserve">Código de Cuentas. No escribir el nombre ni crear cuentas sin registrarlas primero.</t>
      </text>
    </comment>
    <comment authorId="0" ref="F256">
      <text>
        <t xml:space="preserve">Glosa útil para revisar el movimiento.</t>
      </text>
    </comment>
    <comment authorId="0" ref="C124">
      <text>
        <t xml:space="preserve">Fecha de reconocimiento contable del ingreso o gasto, no fecha de cobro o pago. Debe ser una fecha real.</t>
      </text>
    </comment>
    <comment authorId="0" ref="G25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24">
      <text>
        <t xml:space="preserve">Identificador único por línea; si un documento tiene varias cuentas, agrega sufijos, por ejemplo FAC001-01 y FAC001-02. Se alertan duplicados.</t>
      </text>
    </comment>
    <comment authorId="0" ref="H256">
      <text>
        <t xml:space="preserve">Grupo obtenido de Cuentas. No modificar la fórmula.</t>
      </text>
    </comment>
    <comment authorId="0" ref="E124">
      <text>
        <t xml:space="preserve">Código de Cuentas. No escribir el nombre ni crear cuentas sin registrarlas primero.</t>
      </text>
    </comment>
    <comment authorId="0" ref="I256">
      <text>
        <t xml:space="preserve">Efecto en utilidad, obtenido de Cuentas. El importe de captura no debe cambiarse de signo porque sea un gasto.</t>
      </text>
    </comment>
    <comment authorId="0" ref="F124">
      <text>
        <t xml:space="preserve">Glosa útil para revisar el movimiento.</t>
      </text>
    </comment>
    <comment authorId="0" ref="J25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2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24">
      <text>
        <t xml:space="preserve">Grupo obtenido de Cuentas. No modificar la fórmula.</t>
      </text>
    </comment>
    <comment authorId="0" ref="I124">
      <text>
        <t xml:space="preserve">Efecto en utilidad, obtenido de Cuentas. El importe de captura no debe cambiarse de signo porque sea un gasto.</t>
      </text>
    </comment>
    <comment authorId="0" ref="J12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57">
      <text>
        <t xml:space="preserve">Fecha de reconocimiento contable del ingreso o gasto, no fecha de cobro o pago. Debe ser una fecha real.</t>
      </text>
    </comment>
    <comment authorId="0" ref="D257">
      <text>
        <t xml:space="preserve">Identificador único por línea; si un documento tiene varias cuentas, agrega sufijos, por ejemplo FAC001-01 y FAC001-02. Se alertan duplicados.</t>
      </text>
    </comment>
    <comment authorId="0" ref="E257">
      <text>
        <t xml:space="preserve">Código de Cuentas. No escribir el nombre ni crear cuentas sin registrarlas primero.</t>
      </text>
    </comment>
    <comment authorId="0" ref="F257">
      <text>
        <t xml:space="preserve">Glosa útil para revisar el movimiento.</t>
      </text>
    </comment>
    <comment authorId="0" ref="C125">
      <text>
        <t xml:space="preserve">Fecha de reconocimiento contable del ingreso o gasto, no fecha de cobro o pago. Debe ser una fecha real.</t>
      </text>
    </comment>
    <comment authorId="0" ref="G25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25">
      <text>
        <t xml:space="preserve">Identificador único por línea; si un documento tiene varias cuentas, agrega sufijos, por ejemplo FAC001-01 y FAC001-02. Se alertan duplicados.</t>
      </text>
    </comment>
    <comment authorId="0" ref="H257">
      <text>
        <t xml:space="preserve">Grupo obtenido de Cuentas. No modificar la fórmula.</t>
      </text>
    </comment>
    <comment authorId="0" ref="E125">
      <text>
        <t xml:space="preserve">Código de Cuentas. No escribir el nombre ni crear cuentas sin registrarlas primero.</t>
      </text>
    </comment>
    <comment authorId="0" ref="I257">
      <text>
        <t xml:space="preserve">Efecto en utilidad, obtenido de Cuentas. El importe de captura no debe cambiarse de signo porque sea un gasto.</t>
      </text>
    </comment>
    <comment authorId="0" ref="F125">
      <text>
        <t xml:space="preserve">Glosa útil para revisar el movimiento.</t>
      </text>
    </comment>
    <comment authorId="0" ref="J25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2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25">
      <text>
        <t xml:space="preserve">Grupo obtenido de Cuentas. No modificar la fórmula.</t>
      </text>
    </comment>
    <comment authorId="0" ref="I125">
      <text>
        <t xml:space="preserve">Efecto en utilidad, obtenido de Cuentas. El importe de captura no debe cambiarse de signo porque sea un gasto.</t>
      </text>
    </comment>
    <comment authorId="0" ref="J12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58">
      <text>
        <t xml:space="preserve">Fecha de reconocimiento contable del ingreso o gasto, no fecha de cobro o pago. Debe ser una fecha real.</t>
      </text>
    </comment>
    <comment authorId="0" ref="D258">
      <text>
        <t xml:space="preserve">Identificador único por línea; si un documento tiene varias cuentas, agrega sufijos, por ejemplo FAC001-01 y FAC001-02. Se alertan duplicados.</t>
      </text>
    </comment>
    <comment authorId="0" ref="E258">
      <text>
        <t xml:space="preserve">Código de Cuentas. No escribir el nombre ni crear cuentas sin registrarlas primero.</t>
      </text>
    </comment>
    <comment authorId="0" ref="F258">
      <text>
        <t xml:space="preserve">Glosa útil para revisar el movimiento.</t>
      </text>
    </comment>
    <comment authorId="0" ref="C126">
      <text>
        <t xml:space="preserve">Fecha de reconocimiento contable del ingreso o gasto, no fecha de cobro o pago. Debe ser una fecha real.</t>
      </text>
    </comment>
    <comment authorId="0" ref="G25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26">
      <text>
        <t xml:space="preserve">Identificador único por línea; si un documento tiene varias cuentas, agrega sufijos, por ejemplo FAC001-01 y FAC001-02. Se alertan duplicados.</t>
      </text>
    </comment>
    <comment authorId="0" ref="H258">
      <text>
        <t xml:space="preserve">Grupo obtenido de Cuentas. No modificar la fórmula.</t>
      </text>
    </comment>
    <comment authorId="0" ref="E126">
      <text>
        <t xml:space="preserve">Código de Cuentas. No escribir el nombre ni crear cuentas sin registrarlas primero.</t>
      </text>
    </comment>
    <comment authorId="0" ref="I258">
      <text>
        <t xml:space="preserve">Efecto en utilidad, obtenido de Cuentas. El importe de captura no debe cambiarse de signo porque sea un gasto.</t>
      </text>
    </comment>
    <comment authorId="0" ref="F126">
      <text>
        <t xml:space="preserve">Glosa útil para revisar el movimiento.</t>
      </text>
    </comment>
    <comment authorId="0" ref="J25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2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26">
      <text>
        <t xml:space="preserve">Grupo obtenido de Cuentas. No modificar la fórmula.</t>
      </text>
    </comment>
    <comment authorId="0" ref="I126">
      <text>
        <t xml:space="preserve">Efecto en utilidad, obtenido de Cuentas. El importe de captura no debe cambiarse de signo porque sea un gasto.</t>
      </text>
    </comment>
    <comment authorId="0" ref="J12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59">
      <text>
        <t xml:space="preserve">Fecha de reconocimiento contable del ingreso o gasto, no fecha de cobro o pago. Debe ser una fecha real.</t>
      </text>
    </comment>
    <comment authorId="0" ref="D259">
      <text>
        <t xml:space="preserve">Identificador único por línea; si un documento tiene varias cuentas, agrega sufijos, por ejemplo FAC001-01 y FAC001-02. Se alertan duplicados.</t>
      </text>
    </comment>
    <comment authorId="0" ref="E259">
      <text>
        <t xml:space="preserve">Código de Cuentas. No escribir el nombre ni crear cuentas sin registrarlas primero.</t>
      </text>
    </comment>
    <comment authorId="0" ref="F259">
      <text>
        <t xml:space="preserve">Glosa útil para revisar el movimiento.</t>
      </text>
    </comment>
    <comment authorId="0" ref="C127">
      <text>
        <t xml:space="preserve">Fecha de reconocimiento contable del ingreso o gasto, no fecha de cobro o pago. Debe ser una fecha real.</t>
      </text>
    </comment>
    <comment authorId="0" ref="G25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27">
      <text>
        <t xml:space="preserve">Identificador único por línea; si un documento tiene varias cuentas, agrega sufijos, por ejemplo FAC001-01 y FAC001-02. Se alertan duplicados.</t>
      </text>
    </comment>
    <comment authorId="0" ref="H259">
      <text>
        <t xml:space="preserve">Grupo obtenido de Cuentas. No modificar la fórmula.</t>
      </text>
    </comment>
    <comment authorId="0" ref="E127">
      <text>
        <t xml:space="preserve">Código de Cuentas. No escribir el nombre ni crear cuentas sin registrarlas primero.</t>
      </text>
    </comment>
    <comment authorId="0" ref="I259">
      <text>
        <t xml:space="preserve">Efecto en utilidad, obtenido de Cuentas. El importe de captura no debe cambiarse de signo porque sea un gasto.</t>
      </text>
    </comment>
    <comment authorId="0" ref="F127">
      <text>
        <t xml:space="preserve">Glosa útil para revisar el movimiento.</t>
      </text>
    </comment>
    <comment authorId="0" ref="J25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2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27">
      <text>
        <t xml:space="preserve">Grupo obtenido de Cuentas. No modificar la fórmula.</t>
      </text>
    </comment>
    <comment authorId="0" ref="I127">
      <text>
        <t xml:space="preserve">Efecto en utilidad, obtenido de Cuentas. El importe de captura no debe cambiarse de signo porque sea un gasto.</t>
      </text>
    </comment>
    <comment authorId="0" ref="J12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60">
      <text>
        <t xml:space="preserve">Fecha de reconocimiento contable del ingreso o gasto, no fecha de cobro o pago. Debe ser una fecha real.</t>
      </text>
    </comment>
    <comment authorId="0" ref="D260">
      <text>
        <t xml:space="preserve">Identificador único por línea; si un documento tiene varias cuentas, agrega sufijos, por ejemplo FAC001-01 y FAC001-02. Se alertan duplicados.</t>
      </text>
    </comment>
    <comment authorId="0" ref="E260">
      <text>
        <t xml:space="preserve">Código de Cuentas. No escribir el nombre ni crear cuentas sin registrarlas primero.</t>
      </text>
    </comment>
    <comment authorId="0" ref="F260">
      <text>
        <t xml:space="preserve">Glosa útil para revisar el movimiento.</t>
      </text>
    </comment>
    <comment authorId="0" ref="C128">
      <text>
        <t xml:space="preserve">Fecha de reconocimiento contable del ingreso o gasto, no fecha de cobro o pago. Debe ser una fecha real.</t>
      </text>
    </comment>
    <comment authorId="0" ref="G26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28">
      <text>
        <t xml:space="preserve">Identificador único por línea; si un documento tiene varias cuentas, agrega sufijos, por ejemplo FAC001-01 y FAC001-02. Se alertan duplicados.</t>
      </text>
    </comment>
    <comment authorId="0" ref="H260">
      <text>
        <t xml:space="preserve">Grupo obtenido de Cuentas. No modificar la fórmula.</t>
      </text>
    </comment>
    <comment authorId="0" ref="E128">
      <text>
        <t xml:space="preserve">Código de Cuentas. No escribir el nombre ni crear cuentas sin registrarlas primero.</t>
      </text>
    </comment>
    <comment authorId="0" ref="I260">
      <text>
        <t xml:space="preserve">Efecto en utilidad, obtenido de Cuentas. El importe de captura no debe cambiarse de signo porque sea un gasto.</t>
      </text>
    </comment>
    <comment authorId="0" ref="F128">
      <text>
        <t xml:space="preserve">Glosa útil para revisar el movimiento.</t>
      </text>
    </comment>
    <comment authorId="0" ref="J26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2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28">
      <text>
        <t xml:space="preserve">Grupo obtenido de Cuentas. No modificar la fórmula.</t>
      </text>
    </comment>
    <comment authorId="0" ref="I128">
      <text>
        <t xml:space="preserve">Efecto en utilidad, obtenido de Cuentas. El importe de captura no debe cambiarse de signo porque sea un gasto.</t>
      </text>
    </comment>
    <comment authorId="0" ref="J12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61">
      <text>
        <t xml:space="preserve">Fecha de reconocimiento contable del ingreso o gasto, no fecha de cobro o pago. Debe ser una fecha real.</t>
      </text>
    </comment>
    <comment authorId="0" ref="D261">
      <text>
        <t xml:space="preserve">Identificador único por línea; si un documento tiene varias cuentas, agrega sufijos, por ejemplo FAC001-01 y FAC001-02. Se alertan duplicados.</t>
      </text>
    </comment>
    <comment authorId="0" ref="E261">
      <text>
        <t xml:space="preserve">Código de Cuentas. No escribir el nombre ni crear cuentas sin registrarlas primero.</t>
      </text>
    </comment>
    <comment authorId="0" ref="F261">
      <text>
        <t xml:space="preserve">Glosa útil para revisar el movimiento.</t>
      </text>
    </comment>
    <comment authorId="0" ref="C129">
      <text>
        <t xml:space="preserve">Fecha de reconocimiento contable del ingreso o gasto, no fecha de cobro o pago. Debe ser una fecha real.</t>
      </text>
    </comment>
    <comment authorId="0" ref="G26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29">
      <text>
        <t xml:space="preserve">Identificador único por línea; si un documento tiene varias cuentas, agrega sufijos, por ejemplo FAC001-01 y FAC001-02. Se alertan duplicados.</t>
      </text>
    </comment>
    <comment authorId="0" ref="H261">
      <text>
        <t xml:space="preserve">Grupo obtenido de Cuentas. No modificar la fórmula.</t>
      </text>
    </comment>
    <comment authorId="0" ref="E129">
      <text>
        <t xml:space="preserve">Código de Cuentas. No escribir el nombre ni crear cuentas sin registrarlas primero.</t>
      </text>
    </comment>
    <comment authorId="0" ref="I261">
      <text>
        <t xml:space="preserve">Efecto en utilidad, obtenido de Cuentas. El importe de captura no debe cambiarse de signo porque sea un gasto.</t>
      </text>
    </comment>
    <comment authorId="0" ref="F129">
      <text>
        <t xml:space="preserve">Glosa útil para revisar el movimiento.</t>
      </text>
    </comment>
    <comment authorId="0" ref="J26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2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29">
      <text>
        <t xml:space="preserve">Grupo obtenido de Cuentas. No modificar la fórmula.</t>
      </text>
    </comment>
    <comment authorId="0" ref="I129">
      <text>
        <t xml:space="preserve">Efecto en utilidad, obtenido de Cuentas. El importe de captura no debe cambiarse de signo porque sea un gasto.</t>
      </text>
    </comment>
    <comment authorId="0" ref="J12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62">
      <text>
        <t xml:space="preserve">Fecha de reconocimiento contable del ingreso o gasto, no fecha de cobro o pago. Debe ser una fecha real.</t>
      </text>
    </comment>
    <comment authorId="0" ref="D262">
      <text>
        <t xml:space="preserve">Identificador único por línea; si un documento tiene varias cuentas, agrega sufijos, por ejemplo FAC001-01 y FAC001-02. Se alertan duplicados.</t>
      </text>
    </comment>
    <comment authorId="0" ref="E262">
      <text>
        <t xml:space="preserve">Código de Cuentas. No escribir el nombre ni crear cuentas sin registrarlas primero.</t>
      </text>
    </comment>
    <comment authorId="0" ref="F262">
      <text>
        <t xml:space="preserve">Glosa útil para revisar el movimiento.</t>
      </text>
    </comment>
    <comment authorId="0" ref="C130">
      <text>
        <t xml:space="preserve">Fecha de reconocimiento contable del ingreso o gasto, no fecha de cobro o pago. Debe ser una fecha real.</t>
      </text>
    </comment>
    <comment authorId="0" ref="G26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30">
      <text>
        <t xml:space="preserve">Identificador único por línea; si un documento tiene varias cuentas, agrega sufijos, por ejemplo FAC001-01 y FAC001-02. Se alertan duplicados.</t>
      </text>
    </comment>
    <comment authorId="0" ref="H262">
      <text>
        <t xml:space="preserve">Grupo obtenido de Cuentas. No modificar la fórmula.</t>
      </text>
    </comment>
    <comment authorId="0" ref="E130">
      <text>
        <t xml:space="preserve">Código de Cuentas. No escribir el nombre ni crear cuentas sin registrarlas primero.</t>
      </text>
    </comment>
    <comment authorId="0" ref="I262">
      <text>
        <t xml:space="preserve">Efecto en utilidad, obtenido de Cuentas. El importe de captura no debe cambiarse de signo porque sea un gasto.</t>
      </text>
    </comment>
    <comment authorId="0" ref="F130">
      <text>
        <t xml:space="preserve">Glosa útil para revisar el movimiento.</t>
      </text>
    </comment>
    <comment authorId="0" ref="J26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3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30">
      <text>
        <t xml:space="preserve">Grupo obtenido de Cuentas. No modificar la fórmula.</t>
      </text>
    </comment>
    <comment authorId="0" ref="I130">
      <text>
        <t xml:space="preserve">Efecto en utilidad, obtenido de Cuentas. El importe de captura no debe cambiarse de signo porque sea un gasto.</t>
      </text>
    </comment>
    <comment authorId="0" ref="J13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63">
      <text>
        <t xml:space="preserve">Fecha de reconocimiento contable del ingreso o gasto, no fecha de cobro o pago. Debe ser una fecha real.</t>
      </text>
    </comment>
    <comment authorId="0" ref="D263">
      <text>
        <t xml:space="preserve">Identificador único por línea; si un documento tiene varias cuentas, agrega sufijos, por ejemplo FAC001-01 y FAC001-02. Se alertan duplicados.</t>
      </text>
    </comment>
    <comment authorId="0" ref="E263">
      <text>
        <t xml:space="preserve">Código de Cuentas. No escribir el nombre ni crear cuentas sin registrarlas primero.</t>
      </text>
    </comment>
    <comment authorId="0" ref="F263">
      <text>
        <t xml:space="preserve">Glosa útil para revisar el movimiento.</t>
      </text>
    </comment>
    <comment authorId="0" ref="C131">
      <text>
        <t xml:space="preserve">Fecha de reconocimiento contable del ingreso o gasto, no fecha de cobro o pago. Debe ser una fecha real.</t>
      </text>
    </comment>
    <comment authorId="0" ref="G26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31">
      <text>
        <t xml:space="preserve">Identificador único por línea; si un documento tiene varias cuentas, agrega sufijos, por ejemplo FAC001-01 y FAC001-02. Se alertan duplicados.</t>
      </text>
    </comment>
    <comment authorId="0" ref="H263">
      <text>
        <t xml:space="preserve">Grupo obtenido de Cuentas. No modificar la fórmula.</t>
      </text>
    </comment>
    <comment authorId="0" ref="E131">
      <text>
        <t xml:space="preserve">Código de Cuentas. No escribir el nombre ni crear cuentas sin registrarlas primero.</t>
      </text>
    </comment>
    <comment authorId="0" ref="I263">
      <text>
        <t xml:space="preserve">Efecto en utilidad, obtenido de Cuentas. El importe de captura no debe cambiarse de signo porque sea un gasto.</t>
      </text>
    </comment>
    <comment authorId="0" ref="F131">
      <text>
        <t xml:space="preserve">Glosa útil para revisar el movimiento.</t>
      </text>
    </comment>
    <comment authorId="0" ref="J26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3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31">
      <text>
        <t xml:space="preserve">Grupo obtenido de Cuentas. No modificar la fórmula.</t>
      </text>
    </comment>
    <comment authorId="0" ref="I131">
      <text>
        <t xml:space="preserve">Efecto en utilidad, obtenido de Cuentas. El importe de captura no debe cambiarse de signo porque sea un gasto.</t>
      </text>
    </comment>
    <comment authorId="0" ref="J13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64">
      <text>
        <t xml:space="preserve">Fecha de reconocimiento contable del ingreso o gasto, no fecha de cobro o pago. Debe ser una fecha real.</t>
      </text>
    </comment>
    <comment authorId="0" ref="D264">
      <text>
        <t xml:space="preserve">Identificador único por línea; si un documento tiene varias cuentas, agrega sufijos, por ejemplo FAC001-01 y FAC001-02. Se alertan duplicados.</t>
      </text>
    </comment>
    <comment authorId="0" ref="E264">
      <text>
        <t xml:space="preserve">Código de Cuentas. No escribir el nombre ni crear cuentas sin registrarlas primero.</t>
      </text>
    </comment>
    <comment authorId="0" ref="F264">
      <text>
        <t xml:space="preserve">Glosa útil para revisar el movimiento.</t>
      </text>
    </comment>
    <comment authorId="0" ref="C132">
      <text>
        <t xml:space="preserve">Fecha de reconocimiento contable del ingreso o gasto, no fecha de cobro o pago. Debe ser una fecha real.</t>
      </text>
    </comment>
    <comment authorId="0" ref="G26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32">
      <text>
        <t xml:space="preserve">Identificador único por línea; si un documento tiene varias cuentas, agrega sufijos, por ejemplo FAC001-01 y FAC001-02. Se alertan duplicados.</t>
      </text>
    </comment>
    <comment authorId="0" ref="H264">
      <text>
        <t xml:space="preserve">Grupo obtenido de Cuentas. No modificar la fórmula.</t>
      </text>
    </comment>
    <comment authorId="0" ref="E132">
      <text>
        <t xml:space="preserve">Código de Cuentas. No escribir el nombre ni crear cuentas sin registrarlas primero.</t>
      </text>
    </comment>
    <comment authorId="0" ref="I264">
      <text>
        <t xml:space="preserve">Efecto en utilidad, obtenido de Cuentas. El importe de captura no debe cambiarse de signo porque sea un gasto.</t>
      </text>
    </comment>
    <comment authorId="0" ref="F132">
      <text>
        <t xml:space="preserve">Glosa útil para revisar el movimiento.</t>
      </text>
    </comment>
    <comment authorId="0" ref="J26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3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32">
      <text>
        <t xml:space="preserve">Grupo obtenido de Cuentas. No modificar la fórmula.</t>
      </text>
    </comment>
    <comment authorId="0" ref="I132">
      <text>
        <t xml:space="preserve">Efecto en utilidad, obtenido de Cuentas. El importe de captura no debe cambiarse de signo porque sea un gasto.</t>
      </text>
    </comment>
    <comment authorId="0" ref="J13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65">
      <text>
        <t xml:space="preserve">Fecha de reconocimiento contable del ingreso o gasto, no fecha de cobro o pago. Debe ser una fecha real.</t>
      </text>
    </comment>
    <comment authorId="0" ref="D265">
      <text>
        <t xml:space="preserve">Identificador único por línea; si un documento tiene varias cuentas, agrega sufijos, por ejemplo FAC001-01 y FAC001-02. Se alertan duplicados.</t>
      </text>
    </comment>
    <comment authorId="0" ref="E265">
      <text>
        <t xml:space="preserve">Código de Cuentas. No escribir el nombre ni crear cuentas sin registrarlas primero.</t>
      </text>
    </comment>
    <comment authorId="0" ref="F265">
      <text>
        <t xml:space="preserve">Glosa útil para revisar el movimiento.</t>
      </text>
    </comment>
    <comment authorId="0" ref="C133">
      <text>
        <t xml:space="preserve">Fecha de reconocimiento contable del ingreso o gasto, no fecha de cobro o pago. Debe ser una fecha real.</t>
      </text>
    </comment>
    <comment authorId="0" ref="G26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33">
      <text>
        <t xml:space="preserve">Identificador único por línea; si un documento tiene varias cuentas, agrega sufijos, por ejemplo FAC001-01 y FAC001-02. Se alertan duplicados.</t>
      </text>
    </comment>
    <comment authorId="0" ref="H265">
      <text>
        <t xml:space="preserve">Grupo obtenido de Cuentas. No modificar la fórmula.</t>
      </text>
    </comment>
  </commentLi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18">
      <text>
        <t xml:space="preserve">Código único. Hay 20 espacios; no reutilices códigos existentes para otra cuenta después de registrar movimientos.</t>
      </text>
    </comment>
    <comment authorId="0" ref="D18">
      <text>
        <t xml:space="preserve">Nombre descriptivo que puedes adaptar a la empresa.</t>
      </text>
    </comment>
    <comment authorId="0" ref="E18">
      <text>
        <t xml:space="preserve">Grupo de presentación. Usa uno de los 11 grupos del ejemplo, con idéntica escritura. Permite agregar varias cuentas a un mismo grupo.</t>
      </text>
    </comment>
    <comment authorId="0" ref="F18">
      <text>
        <t xml:space="preserve">1 para Ventas y Otros ingresos; −1 para devoluciones, costos y gastos. Define el efecto sobre la utilidad, no el signo de captura.</t>
      </text>
    </comment>
    <comment authorId="0" ref="G18">
      <text>
        <t xml:space="preserve">Revisa códigos únicos, nombre, grupo admitido y signo consistente con el grupo.</t>
      </text>
    </comment>
    <comment authorId="0" ref="C10">
      <text>
        <t xml:space="preserve">Código único. Hay 20 espacios; no reutilices códigos existentes para otra cuenta después de registrar movimientos.</t>
      </text>
    </comment>
    <comment authorId="0" ref="D10">
      <text>
        <t xml:space="preserve">Nombre descriptivo que puedes adaptar a la empresa.</t>
      </text>
    </comment>
    <comment authorId="0" ref="E10">
      <text>
        <t xml:space="preserve">Grupo de presentación. Usa uno de los 11 grupos del ejemplo, con idéntica escritura. Permite agregar varias cuentas a un mismo grupo.</t>
      </text>
    </comment>
    <comment authorId="0" ref="F10">
      <text>
        <t xml:space="preserve">1 para Ventas y Otros ingresos; −1 para devoluciones, costos y gastos. Define el efecto sobre la utilidad, no el signo de captura.</t>
      </text>
    </comment>
    <comment authorId="0" ref="G10">
      <text>
        <t xml:space="preserve">Revisa códigos únicos, nombre, grupo admitido y signo consistente con el grupo.</t>
      </text>
    </comment>
    <comment authorId="0" ref="C19">
      <text>
        <t xml:space="preserve">Código único. Hay 20 espacios; no reutilices códigos existentes para otra cuenta después de registrar movimientos.</t>
      </text>
    </comment>
    <comment authorId="0" ref="D19">
      <text>
        <t xml:space="preserve">Nombre descriptivo que puedes adaptar a la empresa.</t>
      </text>
    </comment>
    <comment authorId="0" ref="E19">
      <text>
        <t xml:space="preserve">Grupo de presentación. Usa uno de los 11 grupos del ejemplo, con idéntica escritura. Permite agregar varias cuentas a un mismo grupo.</t>
      </text>
    </comment>
    <comment authorId="0" ref="F19">
      <text>
        <t xml:space="preserve">1 para Ventas y Otros ingresos; −1 para devoluciones, costos y gastos. Define el efecto sobre la utilidad, no el signo de captura.</t>
      </text>
    </comment>
    <comment authorId="0" ref="G19">
      <text>
        <t xml:space="preserve">Revisa códigos únicos, nombre, grupo admitido y signo consistente con el grupo.</t>
      </text>
    </comment>
    <comment authorId="0" ref="C11">
      <text>
        <t xml:space="preserve">Código único. Hay 20 espacios; no reutilices códigos existentes para otra cuenta después de registrar movimientos.</t>
      </text>
    </comment>
    <comment authorId="0" ref="D11">
      <text>
        <t xml:space="preserve">Nombre descriptivo que puedes adaptar a la empresa.</t>
      </text>
    </comment>
    <comment authorId="0" ref="E11">
      <text>
        <t xml:space="preserve">Grupo de presentación. Usa uno de los 11 grupos del ejemplo, con idéntica escritura. Permite agregar varias cuentas a un mismo grupo.</t>
      </text>
    </comment>
    <comment authorId="0" ref="F11">
      <text>
        <t xml:space="preserve">1 para Ventas y Otros ingresos; −1 para devoluciones, costos y gastos. Define el efecto sobre la utilidad, no el signo de captura.</t>
      </text>
    </comment>
    <comment authorId="0" ref="G11">
      <text>
        <t xml:space="preserve">Revisa códigos únicos, nombre, grupo admitido y signo consistente con el grupo.</t>
      </text>
    </comment>
    <comment authorId="0" ref="C20">
      <text>
        <t xml:space="preserve">Código único. Hay 20 espacios; no reutilices códigos existentes para otra cuenta después de registrar movimientos.</t>
      </text>
    </comment>
    <comment authorId="0" ref="D20">
      <text>
        <t xml:space="preserve">Nombre descriptivo que puedes adaptar a la empresa.</t>
      </text>
    </comment>
    <comment authorId="0" ref="E20">
      <text>
        <t xml:space="preserve">Grupo de presentación. Usa uno de los 11 grupos del ejemplo, con idéntica escritura. Permite agregar varias cuentas a un mismo grupo.</t>
      </text>
    </comment>
    <comment authorId="0" ref="F20">
      <text>
        <t xml:space="preserve">1 para Ventas y Otros ingresos; −1 para devoluciones, costos y gastos. Define el efecto sobre la utilidad, no el signo de captura.</t>
      </text>
    </comment>
    <comment authorId="0" ref="G20">
      <text>
        <t xml:space="preserve">Revisa códigos únicos, nombre, grupo admitido y signo consistente con el grupo.</t>
      </text>
    </comment>
    <comment authorId="0" ref="C12">
      <text>
        <t xml:space="preserve">Código único. Hay 20 espacios; no reutilices códigos existentes para otra cuenta después de registrar movimientos.</t>
      </text>
    </comment>
    <comment authorId="0" ref="D12">
      <text>
        <t xml:space="preserve">Nombre descriptivo que puedes adaptar a la empresa.</t>
      </text>
    </comment>
    <comment authorId="0" ref="E12">
      <text>
        <t xml:space="preserve">Grupo de presentación. Usa uno de los 11 grupos del ejemplo, con idéntica escritura. Permite agregar varias cuentas a un mismo grupo.</t>
      </text>
    </comment>
    <comment authorId="0" ref="F12">
      <text>
        <t xml:space="preserve">1 para Ventas y Otros ingresos; −1 para devoluciones, costos y gastos. Define el efecto sobre la utilidad, no el signo de captura.</t>
      </text>
    </comment>
    <comment authorId="0" ref="G12">
      <text>
        <t xml:space="preserve">Revisa códigos únicos, nombre, grupo admitido y signo consistente con el grupo.</t>
      </text>
    </comment>
    <comment authorId="0" ref="C21">
      <text>
        <t xml:space="preserve">Código único. Hay 20 espacios; no reutilices códigos existentes para otra cuenta después de registrar movimientos.</t>
      </text>
    </comment>
    <comment authorId="0" ref="D21">
      <text>
        <t xml:space="preserve">Nombre descriptivo que puedes adaptar a la empresa.</t>
      </text>
    </comment>
    <comment authorId="0" ref="E21">
      <text>
        <t xml:space="preserve">Grupo de presentación. Usa uno de los 11 grupos del ejemplo, con idéntica escritura. Permite agregar varias cuentas a un mismo grupo.</t>
      </text>
    </comment>
    <comment authorId="0" ref="F21">
      <text>
        <t xml:space="preserve">1 para Ventas y Otros ingresos; −1 para devoluciones, costos y gastos. Define el efecto sobre la utilidad, no el signo de captura.</t>
      </text>
    </comment>
    <comment authorId="0" ref="G21">
      <text>
        <t xml:space="preserve">Revisa códigos únicos, nombre, grupo admitido y signo consistente con el grupo.</t>
      </text>
    </comment>
    <comment authorId="0" ref="C13">
      <text>
        <t xml:space="preserve">Código único. Hay 20 espacios; no reutilices códigos existentes para otra cuenta después de registrar movimientos.</t>
      </text>
    </comment>
    <comment authorId="0" ref="D13">
      <text>
        <t xml:space="preserve">Nombre descriptivo que puedes adaptar a la empresa.</t>
      </text>
    </comment>
    <comment authorId="0" ref="E13">
      <text>
        <t xml:space="preserve">Grupo de presentación. Usa uno de los 11 grupos del ejemplo, con idéntica escritura. Permite agregar varias cuentas a un mismo grupo.</t>
      </text>
    </comment>
    <comment authorId="0" ref="F13">
      <text>
        <t xml:space="preserve">1 para Ventas y Otros ingresos; −1 para devoluciones, costos y gastos. Define el efecto sobre la utilidad, no el signo de captura.</t>
      </text>
    </comment>
    <comment authorId="0" ref="G13">
      <text>
        <t xml:space="preserve">Revisa códigos únicos, nombre, grupo admitido y signo consistente con el grupo.</t>
      </text>
    </comment>
    <comment authorId="0" ref="C5">
      <text>
        <t xml:space="preserve">Código único. Hay 20 espacios; no reutilices códigos existentes para otra cuenta después de registrar movimientos.</t>
      </text>
    </comment>
    <comment authorId="0" ref="D5">
      <text>
        <t xml:space="preserve">Nombre descriptivo que puedes adaptar a la empresa.</t>
      </text>
    </comment>
    <comment authorId="0" ref="E5">
      <text>
        <t xml:space="preserve">Grupo de presentación. Usa uno de los 11 grupos del ejemplo, con idéntica escritura. Permite agregar varias cuentas a un mismo grupo.</t>
      </text>
    </comment>
    <comment authorId="0" ref="F5">
      <text>
        <t xml:space="preserve">1 para Ventas y Otros ingresos; −1 para devoluciones, costos y gastos. Define el efecto sobre la utilidad, no el signo de captura.</t>
      </text>
    </comment>
    <comment authorId="0" ref="G5">
      <text>
        <t xml:space="preserve">Revisa códigos únicos, nombre, grupo admitido y signo consistente con el grupo.</t>
      </text>
    </comment>
    <comment authorId="0" ref="C22">
      <text>
        <t xml:space="preserve">Código único. Hay 20 espacios; no reutilices códigos existentes para otra cuenta después de registrar movimientos.</t>
      </text>
    </comment>
    <comment authorId="0" ref="D22">
      <text>
        <t xml:space="preserve">Nombre descriptivo que puedes adaptar a la empresa.</t>
      </text>
    </comment>
    <comment authorId="0" ref="E22">
      <text>
        <t xml:space="preserve">Grupo de presentación. Usa uno de los 11 grupos del ejemplo, con idéntica escritura. Permite agregar varias cuentas a un mismo grupo.</t>
      </text>
    </comment>
    <comment authorId="0" ref="F22">
      <text>
        <t xml:space="preserve">1 para Ventas y Otros ingresos; −1 para devoluciones, costos y gastos. Define el efecto sobre la utilidad, no el signo de captura.</t>
      </text>
    </comment>
    <comment authorId="0" ref="G22">
      <text>
        <t xml:space="preserve">Revisa códigos únicos, nombre, grupo admitido y signo consistente con el grupo.</t>
      </text>
    </comment>
    <comment authorId="0" ref="C14">
      <text>
        <t xml:space="preserve">Código único. Hay 20 espacios; no reutilices códigos existentes para otra cuenta después de registrar movimientos.</t>
      </text>
    </comment>
    <comment authorId="0" ref="D14">
      <text>
        <t xml:space="preserve">Nombre descriptivo que puedes adaptar a la empresa.</t>
      </text>
    </comment>
    <comment authorId="0" ref="E14">
      <text>
        <t xml:space="preserve">Grupo de presentación. Usa uno de los 11 grupos del ejemplo, con idéntica escritura. Permite agregar varias cuentas a un mismo grupo.</t>
      </text>
    </comment>
    <comment authorId="0" ref="F14">
      <text>
        <t xml:space="preserve">1 para Ventas y Otros ingresos; −1 para devoluciones, costos y gastos. Define el efecto sobre la utilidad, no el signo de captura.</t>
      </text>
    </comment>
    <comment authorId="0" ref="G14">
      <text>
        <t xml:space="preserve">Revisa códigos únicos, nombre, grupo admitido y signo consistente con el grupo.</t>
      </text>
    </comment>
    <comment authorId="0" ref="C6">
      <text>
        <t xml:space="preserve">Código único. Hay 20 espacios; no reutilices códigos existentes para otra cuenta después de registrar movimientos.</t>
      </text>
    </comment>
    <comment authorId="0" ref="D6">
      <text>
        <t xml:space="preserve">Nombre descriptivo que puedes adaptar a la empresa.</t>
      </text>
    </comment>
    <comment authorId="0" ref="E6">
      <text>
        <t xml:space="preserve">Grupo de presentación. Usa uno de los 11 grupos del ejemplo, con idéntica escritura. Permite agregar varias cuentas a un mismo grupo.</t>
      </text>
    </comment>
    <comment authorId="0" ref="F6">
      <text>
        <t xml:space="preserve">1 para Ventas y Otros ingresos; −1 para devoluciones, costos y gastos. Define el efecto sobre la utilidad, no el signo de captura.</t>
      </text>
    </comment>
    <comment authorId="0" ref="G6">
      <text>
        <t xml:space="preserve">Revisa códigos únicos, nombre, grupo admitido y signo consistente con el grupo.</t>
      </text>
    </comment>
    <comment authorId="0" ref="C23">
      <text>
        <t xml:space="preserve">Código único. Hay 20 espacios; no reutilices códigos existentes para otra cuenta después de registrar movimientos.</t>
      </text>
    </comment>
    <comment authorId="0" ref="D23">
      <text>
        <t xml:space="preserve">Nombre descriptivo que puedes adaptar a la empresa.</t>
      </text>
    </comment>
    <comment authorId="0" ref="E23">
      <text>
        <t xml:space="preserve">Grupo de presentación. Usa uno de los 11 grupos del ejemplo, con idéntica escritura. Permite agregar varias cuentas a un mismo grupo.</t>
      </text>
    </comment>
    <comment authorId="0" ref="F23">
      <text>
        <t xml:space="preserve">1 para Ventas y Otros ingresos; −1 para devoluciones, costos y gastos. Define el efecto sobre la utilidad, no el signo de captura.</t>
      </text>
    </comment>
    <comment authorId="0" ref="G23">
      <text>
        <t xml:space="preserve">Revisa códigos únicos, nombre, grupo admitido y signo consistente con el grupo.</t>
      </text>
    </comment>
    <comment authorId="0" ref="C15">
      <text>
        <t xml:space="preserve">Código único. Hay 20 espacios; no reutilices códigos existentes para otra cuenta después de registrar movimientos.</t>
      </text>
    </comment>
    <comment authorId="0" ref="D15">
      <text>
        <t xml:space="preserve">Nombre descriptivo que puedes adaptar a la empresa.</t>
      </text>
    </comment>
    <comment authorId="0" ref="E15">
      <text>
        <t xml:space="preserve">Grupo de presentación. Usa uno de los 11 grupos del ejemplo, con idéntica escritura. Permite agregar varias cuentas a un mismo grupo.</t>
      </text>
    </comment>
    <comment authorId="0" ref="F15">
      <text>
        <t xml:space="preserve">1 para Ventas y Otros ingresos; −1 para devoluciones, costos y gastos. Define el efecto sobre la utilidad, no el signo de captura.</t>
      </text>
    </comment>
    <comment authorId="0" ref="G15">
      <text>
        <t xml:space="preserve">Revisa códigos únicos, nombre, grupo admitido y signo consistente con el grupo.</t>
      </text>
    </comment>
    <comment authorId="0" ref="C7">
      <text>
        <t xml:space="preserve">Código único. Hay 20 espacios; no reutilices códigos existentes para otra cuenta después de registrar movimientos.</t>
      </text>
    </comment>
    <comment authorId="0" ref="D7">
      <text>
        <t xml:space="preserve">Nombre descriptivo que puedes adaptar a la empresa.</t>
      </text>
    </comment>
    <comment authorId="0" ref="E7">
      <text>
        <t xml:space="preserve">Grupo de presentación. Usa uno de los 11 grupos del ejemplo, con idéntica escritura. Permite agregar varias cuentas a un mismo grupo.</t>
      </text>
    </comment>
    <comment authorId="0" ref="F7">
      <text>
        <t xml:space="preserve">1 para Ventas y Otros ingresos; −1 para devoluciones, costos y gastos. Define el efecto sobre la utilidad, no el signo de captura.</t>
      </text>
    </comment>
    <comment authorId="0" ref="G7">
      <text>
        <t xml:space="preserve">Revisa códigos únicos, nombre, grupo admitido y signo consistente con el grupo.</t>
      </text>
    </comment>
    <comment authorId="0" ref="C24">
      <text>
        <t xml:space="preserve">Código único. Hay 20 espacios; no reutilices códigos existentes para otra cuenta después de registrar movimientos.</t>
      </text>
    </comment>
    <comment authorId="0" ref="D24">
      <text>
        <t xml:space="preserve">Nombre descriptivo que puedes adaptar a la empresa.</t>
      </text>
    </comment>
    <comment authorId="0" ref="E24">
      <text>
        <t xml:space="preserve">Grupo de presentación. Usa uno de los 11 grupos del ejemplo, con idéntica escritura. Permite agregar varias cuentas a un mismo grupo.</t>
      </text>
    </comment>
    <comment authorId="0" ref="F24">
      <text>
        <t xml:space="preserve">1 para Ventas y Otros ingresos; −1 para devoluciones, costos y gastos. Define el efecto sobre la utilidad, no el signo de captura.</t>
      </text>
    </comment>
    <comment authorId="0" ref="G24">
      <text>
        <t xml:space="preserve">Revisa códigos únicos, nombre, grupo admitido y signo consistente con el grupo.</t>
      </text>
    </comment>
    <comment authorId="0" ref="C16">
      <text>
        <t xml:space="preserve">Código único. Hay 20 espacios; no reutilices códigos existentes para otra cuenta después de registrar movimientos.</t>
      </text>
    </comment>
    <comment authorId="0" ref="D16">
      <text>
        <t xml:space="preserve">Nombre descriptivo que puedes adaptar a la empresa.</t>
      </text>
    </comment>
    <comment authorId="0" ref="E16">
      <text>
        <t xml:space="preserve">Grupo de presentación. Usa uno de los 11 grupos del ejemplo, con idéntica escritura. Permite agregar varias cuentas a un mismo grupo.</t>
      </text>
    </comment>
    <comment authorId="0" ref="F16">
      <text>
        <t xml:space="preserve">1 para Ventas y Otros ingresos; −1 para devoluciones, costos y gastos. Define el efecto sobre la utilidad, no el signo de captura.</t>
      </text>
    </comment>
    <comment authorId="0" ref="G16">
      <text>
        <t xml:space="preserve">Revisa códigos únicos, nombre, grupo admitido y signo consistente con el grupo.</t>
      </text>
    </comment>
    <comment authorId="0" ref="C8">
      <text>
        <t xml:space="preserve">Código único. Hay 20 espacios; no reutilices códigos existentes para otra cuenta después de registrar movimientos.</t>
      </text>
    </comment>
    <comment authorId="0" ref="D8">
      <text>
        <t xml:space="preserve">Nombre descriptivo que puedes adaptar a la empresa.</t>
      </text>
    </comment>
    <comment authorId="0" ref="E8">
      <text>
        <t xml:space="preserve">Grupo de presentación. Usa uno de los 11 grupos del ejemplo, con idéntica escritura. Permite agregar varias cuentas a un mismo grupo.</t>
      </text>
    </comment>
    <comment authorId="0" ref="F8">
      <text>
        <t xml:space="preserve">1 para Ventas y Otros ingresos; −1 para devoluciones, costos y gastos. Define el efecto sobre la utilidad, no el signo de captura.</t>
      </text>
    </comment>
    <comment authorId="0" ref="G8">
      <text>
        <t xml:space="preserve">Revisa códigos únicos, nombre, grupo admitido y signo consistente con el grupo.</t>
      </text>
    </comment>
    <comment authorId="0" ref="C25">
      <text>
        <t xml:space="preserve">Código único. Hay 20 espacios; no reutilices códigos existentes para otra cuenta después de registrar movimientos.</t>
      </text>
    </comment>
    <comment authorId="0" ref="D25">
      <text>
        <t xml:space="preserve">Nombre descriptivo que puedes adaptar a la empresa.</t>
      </text>
    </comment>
    <comment authorId="0" ref="E25">
      <text>
        <t xml:space="preserve">Grupo de presentación. Usa uno de los 11 grupos del ejemplo, con idéntica escritura. Permite agregar varias cuentas a un mismo grupo.</t>
      </text>
    </comment>
    <comment authorId="0" ref="F25">
      <text>
        <t xml:space="preserve">1 para Ventas y Otros ingresos; −1 para devoluciones, costos y gastos. Define el efecto sobre la utilidad, no el signo de captura.</t>
      </text>
    </comment>
    <comment authorId="0" ref="G25">
      <text>
        <t xml:space="preserve">Revisa códigos únicos, nombre, grupo admitido y signo consistente con el grupo.</t>
      </text>
    </comment>
    <comment authorId="0" ref="C17">
      <text>
        <t xml:space="preserve">Código único. Hay 20 espacios; no reutilices códigos existentes para otra cuenta después de registrar movimientos.</t>
      </text>
    </comment>
    <comment authorId="0" ref="D17">
      <text>
        <t xml:space="preserve">Nombre descriptivo que puedes adaptar a la empresa.</t>
      </text>
    </comment>
    <comment authorId="0" ref="E17">
      <text>
        <t xml:space="preserve">Grupo de presentación. Usa uno de los 11 grupos del ejemplo, con idéntica escritura. Permite agregar varias cuentas a un mismo grupo.</t>
      </text>
    </comment>
    <comment authorId="0" ref="F17">
      <text>
        <t xml:space="preserve">1 para Ventas y Otros ingresos; −1 para devoluciones, costos y gastos. Define el efecto sobre la utilidad, no el signo de captura.</t>
      </text>
    </comment>
    <comment authorId="0" ref="G17">
      <text>
        <t xml:space="preserve">Revisa códigos únicos, nombre, grupo admitido y signo consistente con el grupo.</t>
      </text>
    </comment>
    <comment authorId="0" ref="C9">
      <text>
        <t xml:space="preserve">Código único. Hay 20 espacios; no reutilices códigos existentes para otra cuenta después de registrar movimientos.</t>
      </text>
    </comment>
    <comment authorId="0" ref="D9">
      <text>
        <t xml:space="preserve">Nombre descriptivo que puedes adaptar a la empresa.</t>
      </text>
    </comment>
    <comment authorId="0" ref="E9">
      <text>
        <t xml:space="preserve">Grupo de presentación. Usa uno de los 11 grupos del ejemplo, con idéntica escritura. Permite agregar varias cuentas a un mismo grupo.</t>
      </text>
    </comment>
    <comment authorId="0" ref="F9">
      <text>
        <t xml:space="preserve">1 para Ventas y Otros ingresos; −1 para devoluciones, costos y gastos. Define el efecto sobre la utilidad, no el signo de captura.</t>
      </text>
    </comment>
    <comment authorId="0" ref="G9">
      <text>
        <t xml:space="preserve">Revisa códigos únicos, nombre, grupo admitido y signo consistente con el grupo.</t>
      </text>
    </comment>
  </commentList>
</comments>
</file>

<file path=xl/sharedStrings.xml><?xml version="1.0" encoding="utf-8"?>
<sst xmlns="http://schemas.openxmlformats.org/spreadsheetml/2006/main" count="219" uniqueCount="149">
  <si>
    <t>CONTABILIDAD SAN VICENTE</t>
  </si>
  <si>
    <t>Cuentas</t>
  </si>
  <si>
    <t>Movimientos</t>
  </si>
  <si>
    <t>Código</t>
  </si>
  <si>
    <t>Fecha devengo</t>
  </si>
  <si>
    <t>Nombre de cuenta</t>
  </si>
  <si>
    <t>Grupo de resultado</t>
  </si>
  <si>
    <t>Documento / ID línea</t>
  </si>
  <si>
    <t>Signo resultado</t>
  </si>
  <si>
    <t>Código cuenta</t>
  </si>
  <si>
    <t>Estado</t>
  </si>
  <si>
    <t>Descripción</t>
  </si>
  <si>
    <t>Importe neto</t>
  </si>
  <si>
    <t>Grupo automático</t>
  </si>
  <si>
    <t>V01</t>
  </si>
  <si>
    <t>Venta de productos</t>
  </si>
  <si>
    <t>Ventas</t>
  </si>
  <si>
    <t>Estado de Resultados Mensual</t>
  </si>
  <si>
    <t>EJ-1-V01</t>
  </si>
  <si>
    <t>Venta de productos · ejemplo</t>
  </si>
  <si>
    <t>CONTABILIDAD SAN VICENTE
Gestión empresarial · Ejemplo resuelto</t>
  </si>
  <si>
    <t>V02</t>
  </si>
  <si>
    <t>Devoluciones y descuentos</t>
  </si>
  <si>
    <t>Devoluciones</t>
  </si>
  <si>
    <t>C01</t>
  </si>
  <si>
    <t>Costo de productos vendidos</t>
  </si>
  <si>
    <t>Costo de ventas</t>
  </si>
  <si>
    <t>G01</t>
  </si>
  <si>
    <t>Remuneraciones</t>
  </si>
  <si>
    <t>Personal</t>
  </si>
  <si>
    <t>G02</t>
  </si>
  <si>
    <t>Arriendo</t>
  </si>
  <si>
    <t>G03</t>
  </si>
  <si>
    <t>Administración</t>
  </si>
  <si>
    <t>Administracion</t>
  </si>
  <si>
    <t>Plantilla editable con metodología y controles.
Amarillo: completar o ajustar. Las notas explican cada campo relevante.</t>
  </si>
  <si>
    <t>G04</t>
  </si>
  <si>
    <t>Depreciación contable</t>
  </si>
  <si>
    <t>Depreciacion</t>
  </si>
  <si>
    <t>I01</t>
  </si>
  <si>
    <t>Intereses de deuda</t>
  </si>
  <si>
    <t>Intereses</t>
  </si>
  <si>
    <t>EJ-1-V02</t>
  </si>
  <si>
    <t>O01</t>
  </si>
  <si>
    <t>Otros ingresos</t>
  </si>
  <si>
    <t>Devoluciones y descuentos · ejemplo</t>
  </si>
  <si>
    <t>O02</t>
  </si>
  <si>
    <t>Otros gastos</t>
  </si>
  <si>
    <t>T01</t>
  </si>
  <si>
    <t>Impuesto a la utilidad</t>
  </si>
  <si>
    <t>Impuesto</t>
  </si>
  <si>
    <t>EJ-1-C01</t>
  </si>
  <si>
    <t>Costo de productos vendidos · ejemplo</t>
  </si>
  <si>
    <t>EJ-1-G01</t>
  </si>
  <si>
    <t>Remuneraciones · ejemplo</t>
  </si>
  <si>
    <t>Resultados</t>
  </si>
  <si>
    <t>EJ-1-G02</t>
  </si>
  <si>
    <t>Año de análisis</t>
  </si>
  <si>
    <t>Arriendo · ejemplo</t>
  </si>
  <si>
    <t>Ejemplo: enero a marzo de 2026. Importes en CLP. Base devengada: la utilidad se reconoce aunque aún no se haya cobrado o pagado.</t>
  </si>
  <si>
    <t>Mes cerrado (1 a 12)</t>
  </si>
  <si>
    <t>Registros por corregir</t>
  </si>
  <si>
    <t>EJ-1-G03</t>
  </si>
  <si>
    <t>Concepto</t>
  </si>
  <si>
    <t>Administración · ejemplo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</si>
  <si>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</si>
  <si>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</si>
  <si>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</si>
  <si>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</si>
  <si>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</si>
  <si>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</si>
  <si>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</si>
  <si>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</si>
  <si>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</si>
  <si>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</si>
  <si>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</si>
  <si>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</si>
  <si>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Acumulado cerrado</t>
  </si>
  <si>
    <t>Ventas brutas</t>
  </si>
  <si>
    <t>EJ-1-G04</t>
  </si>
  <si>
    <t>Depreciación contable · ejemplo</t>
  </si>
  <si>
    <t>EJ-1-I01</t>
  </si>
  <si>
    <t>Intereses de deuda · ejemplo</t>
  </si>
  <si>
    <t>EJ-1-O01</t>
  </si>
  <si>
    <t>Otros ingresos · ejemplo</t>
  </si>
  <si>
    <t>EJ-1-O02</t>
  </si>
  <si>
    <t>Otros gastos · ejemplo</t>
  </si>
  <si>
    <t>EJ-1-T01</t>
  </si>
  <si>
    <t>Impuesto a la utilidad · ejemplo</t>
  </si>
  <si>
    <t>Guia</t>
  </si>
  <si>
    <t>1. Configurar y cargar</t>
  </si>
  <si>
    <t>Ajusta año y mes cerrado. Reemplaza los 33 movimientos de ejemplo. Hay 300 espacios y 20 cuentas, con once grupos de resultado. No mezcles datos de varias empresas.</t>
  </si>
  <si>
    <t>2. Devengado frente a caja</t>
  </si>
  <si>
    <t>Una venta a crédito pertenece al resultado cuando se reconoce, aunque el cobro llegue después. El préstamo recibido y su devolución de capital no son ingresos ni gastos; sus intereses sí.</t>
  </si>
  <si>
    <t>3. Costos e inventario</t>
  </si>
  <si>
    <t>Costo de ventas corresponde a bienes vendidos o servicios prestados. No equivale necesariamente a compras pagadas del mes. Cargar compras y costo vendido duplicaría el gasto.</t>
  </si>
  <si>
    <t>4. Depreciación</t>
  </si>
  <si>
    <t>Carga únicamente el gasto contable del período, distribuido por función cuando corresponda. La compra de un equipo se registra como activo; no cargar su precio completo como gasto y además depreciación. Esta plantilla simplifica la depreciación en una línea separada.</t>
  </si>
  <si>
    <t>EJ-2-V01</t>
  </si>
  <si>
    <t>5. Impuestos y signos</t>
  </si>
  <si>
    <t>Captura importes netos de impuestos recuperables. Los impuestos no recuperables forman parte del costo según corresponda. La línea Impuesto a la utilidad recibe el importe devengado calculado por la contabilidad; no calcula una declaración tributaria.</t>
  </si>
  <si>
    <t>6. Leer el ejemplo</t>
  </si>
  <si>
    <t>Enero: ventas netas 4.900.000, utilidad bruta 2.900.000, EBITDA de gestión 1.200.000 y utilidad neta 970.000. Febrero y marzo aumentan ventas y costo variable; acumulado neto 3.810.000.</t>
  </si>
  <si>
    <t>7. Cierre y errores</t>
  </si>
  <si>
    <t>Los meses posteriores al cierre quedan vacíos. Un cero en un mes cerrado significa que no hay movimientos válidos: confirma que el mes esté completamente cargado. Corregir registros por revisar antes de usar el informe.</t>
  </si>
  <si>
    <t>8. Diccionario</t>
  </si>
  <si>
    <t>Margen bruto = utilidad bruta / ventas netas. EBIT = resultado operacional. EBITDA de gestión = EBIT + depreciación. Utilidad neta = resultado antes de impuesto − impuesto. Este borrador no reemplaza estados financieros completos.</t>
  </si>
  <si>
    <t>FUENTES Y ALCANCE</t>
  </si>
  <si>
    <t>Referencia: BDC, indicadores financieros y análisis de rentabilidad.
https://www.bdc.ca/en/articles-tools/money-finance/manage-finances/financial-ratios-4-ways-assess-business
Ejemplos ficticios de elaboración propia; sin vínculo automático con las otras planillas.</t>
  </si>
  <si>
    <t>EJ-2-V02</t>
  </si>
  <si>
    <t>Control</t>
  </si>
  <si>
    <t>Diferencia / errores</t>
  </si>
  <si>
    <t>Movimientos inválidos</t>
  </si>
  <si>
    <t>Cuentas inválidas</t>
  </si>
  <si>
    <t>Puente de utilidad</t>
  </si>
  <si>
    <t>EJ-2-C01</t>
  </si>
  <si>
    <t>Conciliación con origen</t>
  </si>
  <si>
    <t>Configuración válida</t>
  </si>
  <si>
    <t>EJ-2-G01</t>
  </si>
  <si>
    <t>EJ-2-G02</t>
  </si>
  <si>
    <t>VENTAS NETAS</t>
  </si>
  <si>
    <t>EJ-2-G03</t>
  </si>
  <si>
    <t>EJ-2-G04</t>
  </si>
  <si>
    <t>EJ-2-I01</t>
  </si>
  <si>
    <t>EJ-2-O01</t>
  </si>
  <si>
    <t>EJ-2-O02</t>
  </si>
  <si>
    <t>EJ-2-T01</t>
  </si>
  <si>
    <t>EJ-3-V01</t>
  </si>
  <si>
    <t>EJ-3-V02</t>
  </si>
  <si>
    <t>UTILIDAD BRUTA</t>
  </si>
  <si>
    <t>EJ-3-C01</t>
  </si>
  <si>
    <t>EJ-3-G01</t>
  </si>
  <si>
    <t>Margen bruto</t>
  </si>
  <si>
    <t>EJ-3-G02</t>
  </si>
  <si>
    <t>EJ-3-G03</t>
  </si>
  <si>
    <t>EJ-3-G04</t>
  </si>
  <si>
    <t>EJ-3-I01</t>
  </si>
  <si>
    <t>EJ-3-O01</t>
  </si>
  <si>
    <t>EJ-3-O02</t>
  </si>
  <si>
    <t>EJ-3-T01</t>
  </si>
  <si>
    <t>EBITDA de gestión</t>
  </si>
  <si>
    <t>Depreciación</t>
  </si>
  <si>
    <t>RESULTADO OPERACIONAL</t>
  </si>
  <si>
    <t>RESULTADO ANTES DE IMPUESTO</t>
  </si>
  <si>
    <t>UTILIDAD NETA</t>
  </si>
  <si>
    <t>Margen neto</t>
  </si>
  <si>
    <t>Mes</t>
  </si>
  <si>
    <t>Ventas netas</t>
  </si>
  <si>
    <t>Utilidad neta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</si>
</sst>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dd-mm-yyyy"/>
    <numFmt numFmtId="165" formatCode="#,##0;(#,##0);&quot;–&quot;"/>
    <numFmt numFmtId="166" formatCode="#,##0.00;(#,##0.00);&quot;–&quot;"/>
    <numFmt numFmtId="167" formatCode="0.0%"/>
    <numFmt numFmtId="168" formatCode="mmm-yy"/>
  </numFmts>
  <fonts count="9">
    <font>
      <sz val="11.0"/>
      <color rgb="FF000000"/>
      <name val="Carlito"/>
      <scheme val="minor"/>
    </font>
    <font>
      <sz val="11.0"/>
      <color rgb="FF172B4D"/>
      <name val="Arial"/>
    </font>
    <font>
      <b/>
      <sz val="17.0"/>
      <color rgb="FF142D4E"/>
      <name val="Arial"/>
    </font>
    <font>
      <b/>
      <sz val="11.0"/>
      <color rgb="FFFFFFFF"/>
      <name val="Arial"/>
    </font>
    <font>
      <sz val="11.0"/>
      <color rgb="FF2157B0"/>
      <name val="Arial"/>
    </font>
    <font>
      <b/>
      <sz val="27.0"/>
      <color rgb="FFFFFFFF"/>
      <name val="Arial"/>
    </font>
    <font/>
    <font>
      <sz val="16.0"/>
      <color rgb="FFB7E1D8"/>
      <name val="Arial"/>
    </font>
    <font>
      <b/>
      <sz val="11.0"/>
      <color rgb="FF142D4E"/>
      <name val="Arial"/>
    </font>
  </fonts>
  <fills count="6">
    <fill>
      <patternFill patternType="none"/>
    </fill>
    <fill>
      <patternFill patternType="lightGray"/>
    </fill>
    <fill>
      <patternFill patternType="solid">
        <fgColor rgb="FF142D4E"/>
        <bgColor rgb="FF142D4E"/>
      </patternFill>
    </fill>
    <fill>
      <patternFill patternType="solid">
        <fgColor rgb="FFFFF2CB"/>
        <bgColor rgb="FFFFF2CB"/>
      </patternFill>
    </fill>
    <fill>
      <patternFill patternType="solid">
        <fgColor rgb="FFEFF3F8"/>
        <bgColor rgb="FFEFF3F8"/>
      </patternFill>
    </fill>
    <fill>
      <patternFill patternType="solid">
        <fgColor rgb="FF168575"/>
        <bgColor rgb="FF168575"/>
      </patternFill>
    </fill>
  </fills>
  <borders count="11">
    <border/>
    <border>
      <bottom style="thin">
        <color rgb="FF168575"/>
      </bottom>
    </border>
    <border>
      <left/>
      <right/>
      <top/>
      <bottom/>
    </border>
    <border>
      <left/>
      <top/>
    </border>
    <border>
      <top/>
    </border>
    <border>
      <right/>
      <top/>
    </border>
    <border>
      <left/>
    </border>
    <border>
      <right/>
    </border>
    <border>
      <left/>
      <bottom/>
    </border>
    <border>
      <bottom/>
    </border>
    <border>
      <right/>
      <bottom/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1" fillId="0" fontId="1" numFmtId="0" xfId="0" applyAlignment="1" applyBorder="1" applyFont="1">
      <alignment vertical="center"/>
    </xf>
    <xf borderId="2" fillId="2" fontId="1" numFmtId="0" xfId="0" applyAlignment="1" applyBorder="1" applyFill="1" applyFont="1">
      <alignment vertical="center"/>
    </xf>
    <xf borderId="2" fillId="2" fontId="3" numFmtId="0" xfId="0" applyAlignment="1" applyBorder="1" applyFill="1" applyFont="1">
      <alignment shrinkToFit="0" vertical="center" wrapText="1"/>
    </xf>
    <xf borderId="2" fillId="3" fontId="4" numFmtId="0" xfId="0" applyAlignment="1" applyBorder="1" applyFill="1" applyFont="1">
      <alignment vertical="center"/>
    </xf>
    <xf borderId="3" fillId="2" fontId="5" numFmtId="0" xfId="0" applyAlignment="1" applyBorder="1" applyFill="1" applyFont="1">
      <alignment shrinkToFit="0" vertical="center" wrapText="1"/>
    </xf>
    <xf borderId="2" fillId="3" fontId="4" numFmtId="164" xfId="0" applyAlignment="1" applyBorder="1" applyFill="1" applyFont="1" applyNumberFormat="1">
      <alignment vertical="center"/>
    </xf>
    <xf borderId="4" fillId="0" fontId="6" numFmtId="0" xfId="0" applyBorder="1" applyFont="1"/>
    <xf borderId="5" fillId="0" fontId="6" numFmtId="0" xfId="0" applyBorder="1" applyFont="1"/>
    <xf borderId="6" fillId="0" fontId="6" numFmtId="0" xfId="0" applyBorder="1" applyFont="1"/>
    <xf borderId="7" fillId="0" fontId="6" numFmtId="0" xfId="0" applyBorder="1" applyFont="1"/>
    <xf borderId="2" fillId="3" fontId="4" numFmtId="165" xfId="0" applyAlignment="1" applyBorder="1" applyFill="1" applyFont="1" applyNumberFormat="1">
      <alignment vertical="center"/>
    </xf>
    <xf borderId="8" fillId="0" fontId="6" numFmtId="0" xfId="0" applyBorder="1" applyFont="1"/>
    <xf borderId="9" fillId="0" fontId="6" numFmtId="0" xfId="0" applyBorder="1" applyFont="1"/>
    <xf borderId="10" fillId="0" fontId="6" numFmtId="0" xfId="0" applyBorder="1" applyFont="1"/>
    <xf borderId="3" fillId="2" fontId="7" numFmtId="0" xfId="0" applyAlignment="1" applyBorder="1" applyFill="1" applyFont="1">
      <alignment shrinkToFit="0" vertical="center" wrapText="1"/>
    </xf>
    <xf borderId="0" fillId="0" fontId="1" numFmtId="0" xfId="0" applyAlignment="1" applyFont="1">
      <alignment shrinkToFit="0" vertical="center" wrapText="1"/>
    </xf>
    <xf borderId="2" fillId="3" fontId="4" numFmtId="0" xfId="0" applyAlignment="1" applyBorder="1" applyFill="1" applyFont="1">
      <alignment readingOrder="0" vertical="center"/>
    </xf>
    <xf borderId="0" fillId="0" fontId="1" numFmtId="165" xfId="0" applyAlignment="1" applyFont="1" applyNumberFormat="1">
      <alignment vertical="center"/>
    </xf>
    <xf borderId="0" fillId="0" fontId="1" numFmtId="166" xfId="0" applyAlignment="1" applyFont="1" applyNumberFormat="1">
      <alignment shrinkToFit="0" vertical="center" wrapText="1"/>
    </xf>
    <xf borderId="2" fillId="4" fontId="8" numFmtId="0" xfId="0" applyAlignment="1" applyBorder="1" applyFill="1" applyFont="1">
      <alignment vertical="center"/>
    </xf>
    <xf borderId="2" fillId="4" fontId="8" numFmtId="165" xfId="0" applyAlignment="1" applyBorder="1" applyFill="1" applyFont="1" applyNumberFormat="1">
      <alignment vertical="center"/>
    </xf>
    <xf borderId="0" fillId="0" fontId="1" numFmtId="167" xfId="0" applyAlignment="1" applyFont="1" applyNumberFormat="1">
      <alignment vertical="center"/>
    </xf>
    <xf borderId="2" fillId="5" fontId="3" numFmtId="0" xfId="0" applyAlignment="1" applyBorder="1" applyFill="1" applyFont="1">
      <alignment vertical="center"/>
    </xf>
    <xf borderId="2" fillId="5" fontId="3" numFmtId="165" xfId="0" applyAlignment="1" applyBorder="1" applyFill="1" applyFont="1" applyNumberFormat="1">
      <alignment vertical="center"/>
    </xf>
    <xf borderId="0" fillId="0" fontId="1" numFmtId="168" xfId="0" applyAlignment="1" applyFont="1" applyNumberFormat="1">
      <alignment vertical="center"/>
    </xf>
  </cellXfs>
  <cellStyles count="1">
    <cellStyle xfId="0" name="Normal" builtinId="0"/>
  </cellStyles>
  <dxfs count="1">
    <dxf>
      <font>
        <color rgb="FF9C2020"/>
      </font>
      <fill>
        <patternFill patternType="solid">
          <fgColor rgb="FFFCE4E4"/>
          <bgColor rgb="FFFCE4E4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sz="1400">
                <a:solidFill>
                  <a:srgbClr val="757575"/>
                </a:solidFill>
                <a:latin typeface="Arial"/>
              </a:defRPr>
            </a:pPr>
            <a:r>
              <a:rPr b="1" sz="1400">
                <a:solidFill>
                  <a:srgbClr val="757575"/>
                </a:solidFill>
                <a:latin typeface="Arial"/>
              </a:rPr>
              <a:t>Ventas netas y utilidad por mes cerrado</a:t>
            </a:r>
          </a:p>
        </c:rich>
      </c:tx>
      <c:overlay val="0"/>
    </c:title>
    <c:plotArea>
      <c:layout/>
      <c:lineChart>
        <c:ser>
          <c:idx val="0"/>
          <c:order val="0"/>
          <c:tx>
            <c:strRef>
              <c:f>Resultados!$D$54</c:f>
            </c:strRef>
          </c:tx>
          <c:spPr>
            <a:ln cmpd="sng">
              <a:solidFill>
                <a:srgbClr val="142D4F"/>
              </a:solidFill>
            </a:ln>
          </c:spPr>
          <c:marker>
            <c:symbol val="circle"/>
            <c:size val="4"/>
            <c:spPr>
              <a:solidFill>
                <a:srgbClr val="142D4F"/>
              </a:solidFill>
              <a:ln cmpd="sng">
                <a:solidFill>
                  <a:srgbClr val="142D4F"/>
                </a:solidFill>
              </a:ln>
            </c:spPr>
          </c:marker>
          <c:cat>
            <c:strRef>
              <c:f>Resultados!$C$55:$C$66</c:f>
            </c:strRef>
          </c:cat>
          <c:val>
            <c:numRef>
              <c:f>Resultados!$D$55:$D$66</c:f>
              <c:numCache/>
            </c:numRef>
          </c:val>
          <c:smooth val="0"/>
        </c:ser>
        <c:ser>
          <c:idx val="1"/>
          <c:order val="1"/>
          <c:tx>
            <c:strRef>
              <c:f>Resultados!$E$54</c:f>
            </c:strRef>
          </c:tx>
          <c:spPr>
            <a:ln cmpd="sng">
              <a:solidFill>
                <a:srgbClr val="158475"/>
              </a:solidFill>
            </a:ln>
          </c:spPr>
          <c:marker>
            <c:symbol val="circle"/>
            <c:size val="4"/>
            <c:spPr>
              <a:solidFill>
                <a:srgbClr val="158475"/>
              </a:solidFill>
              <a:ln cmpd="sng">
                <a:solidFill>
                  <a:srgbClr val="158475"/>
                </a:solidFill>
              </a:ln>
            </c:spPr>
          </c:marker>
          <c:cat>
            <c:strRef>
              <c:f>Resultados!$C$55:$C$66</c:f>
            </c:strRef>
          </c:cat>
          <c:val>
            <c:numRef>
              <c:f>Resultados!$E$55:$E$66</c:f>
              <c:numCache/>
            </c:numRef>
          </c:val>
          <c:smooth val="0"/>
        </c:ser>
        <c:axId val="1097180141"/>
        <c:axId val="1241178704"/>
      </c:lineChart>
      <c:catAx>
        <c:axId val="109718014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>Mes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1241178704"/>
      </c:catAx>
      <c:valAx>
        <c:axId val="124117870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>CLP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1097180141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Arial"/>
            </a:defRPr>
          </a:pPr>
        </a:p>
      </c:txPr>
    </c:legend>
    <c:plotVisOnly val="1"/>
  </c:chart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34</xdr:row>
      <xdr:rowOff>0</xdr:rowOff>
    </xdr:from>
    <xdr:ext cx="13868400" cy="5829300"/>
    <xdr:graphicFrame>
      <xdr:nvGraphicFramePr>
        <xdr:cNvPr id="1" name="Chart 1" title="Ventas netas y utilidad por mes cerrad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2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3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42D4E"/>
    <pageSetUpPr/>
  </sheetPr>
  <sheetViews>
    <sheetView showGridLines="0" workbookViewId="0"/>
  </sheetViews>
  <sheetFormatPr customHeight="1" defaultColWidth="12.63" defaultRowHeight="15.0"/>
  <cols>
    <col customWidth="1" min="1" max="2" width="3.0"/>
    <col customWidth="1" min="3" max="3" width="38.0"/>
    <col customWidth="1" min="4" max="22" width="19.0"/>
    <col customWidth="1" min="23" max="26" width="8.63"/>
  </cols>
  <sheetData>
    <row r="1" ht="27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7.0" customHeight="1">
      <c r="A2" s="1"/>
      <c r="B2" s="1"/>
      <c r="C2" s="2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27.0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7.0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27.0" customHeight="1">
      <c r="A5" s="1"/>
      <c r="B5" s="1"/>
      <c r="C5" s="4"/>
      <c r="D5" s="4"/>
      <c r="E5" s="4"/>
      <c r="F5" s="4"/>
      <c r="G5" s="4"/>
      <c r="H5" s="4"/>
      <c r="I5" s="4"/>
      <c r="J5" s="4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ht="27.0" customHeight="1">
      <c r="A6" s="1"/>
      <c r="B6" s="1"/>
      <c r="C6" s="4"/>
      <c r="D6" s="4"/>
      <c r="E6" s="4"/>
      <c r="F6" s="4"/>
      <c r="G6" s="4"/>
      <c r="H6" s="4"/>
      <c r="I6" s="4"/>
      <c r="J6" s="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ht="27.0" customHeight="1">
      <c r="A7" s="1"/>
      <c r="B7" s="1"/>
      <c r="C7" s="4"/>
      <c r="D7" s="4"/>
      <c r="E7" s="4"/>
      <c r="F7" s="4"/>
      <c r="G7" s="4"/>
      <c r="H7" s="4"/>
      <c r="I7" s="4"/>
      <c r="J7" s="4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27.0" customHeight="1">
      <c r="A8" s="1"/>
      <c r="B8" s="1"/>
      <c r="C8" s="4"/>
      <c r="D8" s="7" t="s">
        <v>17</v>
      </c>
      <c r="E8" s="9"/>
      <c r="F8" s="9"/>
      <c r="G8" s="9"/>
      <c r="H8" s="9"/>
      <c r="I8" s="10"/>
      <c r="J8" s="4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ht="27.0" customHeight="1">
      <c r="A9" s="1"/>
      <c r="B9" s="1"/>
      <c r="C9" s="4"/>
      <c r="D9" s="11"/>
      <c r="I9" s="12"/>
      <c r="J9" s="4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ht="27.0" customHeight="1">
      <c r="A10" s="1"/>
      <c r="B10" s="1"/>
      <c r="C10" s="4"/>
      <c r="D10" s="11"/>
      <c r="I10" s="12"/>
      <c r="J10" s="4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ht="27.0" customHeight="1">
      <c r="A11" s="1"/>
      <c r="B11" s="1"/>
      <c r="C11" s="4"/>
      <c r="D11" s="11"/>
      <c r="I11" s="12"/>
      <c r="J11" s="4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ht="27.0" customHeight="1">
      <c r="A12" s="1"/>
      <c r="B12" s="1"/>
      <c r="C12" s="4"/>
      <c r="D12" s="14"/>
      <c r="E12" s="15"/>
      <c r="F12" s="15"/>
      <c r="G12" s="15"/>
      <c r="H12" s="15"/>
      <c r="I12" s="16"/>
      <c r="J12" s="4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ht="27.0" customHeight="1">
      <c r="A13" s="1"/>
      <c r="B13" s="1"/>
      <c r="C13" s="4"/>
      <c r="D13" s="4"/>
      <c r="E13" s="4"/>
      <c r="F13" s="4"/>
      <c r="G13" s="4"/>
      <c r="H13" s="4"/>
      <c r="I13" s="4"/>
      <c r="J13" s="4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ht="27.0" customHeight="1">
      <c r="A14" s="1"/>
      <c r="B14" s="1"/>
      <c r="C14" s="4"/>
      <c r="D14" s="4"/>
      <c r="E14" s="4"/>
      <c r="F14" s="4"/>
      <c r="G14" s="4"/>
      <c r="H14" s="4"/>
      <c r="I14" s="4"/>
      <c r="J14" s="4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ht="27.0" customHeight="1">
      <c r="A15" s="1"/>
      <c r="B15" s="1"/>
      <c r="C15" s="4"/>
      <c r="D15" s="4"/>
      <c r="E15" s="4"/>
      <c r="F15" s="4"/>
      <c r="G15" s="4"/>
      <c r="H15" s="4"/>
      <c r="I15" s="4"/>
      <c r="J15" s="4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ht="27.0" customHeight="1">
      <c r="A16" s="1"/>
      <c r="B16" s="1"/>
      <c r="C16" s="4"/>
      <c r="D16" s="17" t="s">
        <v>20</v>
      </c>
      <c r="E16" s="9"/>
      <c r="F16" s="9"/>
      <c r="G16" s="9"/>
      <c r="H16" s="9"/>
      <c r="I16" s="10"/>
      <c r="J16" s="4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ht="27.0" customHeight="1">
      <c r="A17" s="1"/>
      <c r="B17" s="1"/>
      <c r="C17" s="4"/>
      <c r="D17" s="11"/>
      <c r="I17" s="12"/>
      <c r="J17" s="4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ht="27.0" customHeight="1">
      <c r="A18" s="1"/>
      <c r="B18" s="1"/>
      <c r="C18" s="4"/>
      <c r="D18" s="11"/>
      <c r="I18" s="12"/>
      <c r="J18" s="4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ht="27.0" customHeight="1">
      <c r="A19" s="1"/>
      <c r="B19" s="1"/>
      <c r="C19" s="4"/>
      <c r="D19" s="14"/>
      <c r="E19" s="15"/>
      <c r="F19" s="15"/>
      <c r="G19" s="15"/>
      <c r="H19" s="15"/>
      <c r="I19" s="16"/>
      <c r="J19" s="4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ht="27.0" customHeight="1">
      <c r="A20" s="1"/>
      <c r="B20" s="1"/>
      <c r="C20" s="4"/>
      <c r="D20" s="4"/>
      <c r="E20" s="4"/>
      <c r="F20" s="4"/>
      <c r="G20" s="4"/>
      <c r="H20" s="4"/>
      <c r="I20" s="4"/>
      <c r="J20" s="4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ht="27.0" customHeight="1">
      <c r="A21" s="1"/>
      <c r="B21" s="1"/>
      <c r="C21" s="4"/>
      <c r="D21" s="4"/>
      <c r="E21" s="4"/>
      <c r="F21" s="4"/>
      <c r="G21" s="4"/>
      <c r="H21" s="4"/>
      <c r="I21" s="4"/>
      <c r="J21" s="4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ht="27.0" customHeight="1">
      <c r="A22" s="1"/>
      <c r="B22" s="1"/>
      <c r="C22" s="4"/>
      <c r="D22" s="4"/>
      <c r="E22" s="4"/>
      <c r="F22" s="4"/>
      <c r="G22" s="4"/>
      <c r="H22" s="4"/>
      <c r="I22" s="4"/>
      <c r="J22" s="4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ht="27.0" customHeight="1">
      <c r="A23" s="1"/>
      <c r="B23" s="1"/>
      <c r="C23" s="4"/>
      <c r="D23" s="4"/>
      <c r="E23" s="4"/>
      <c r="F23" s="4"/>
      <c r="G23" s="4"/>
      <c r="H23" s="4"/>
      <c r="I23" s="4"/>
      <c r="J23" s="4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ht="27.0" customHeight="1">
      <c r="A24" s="1"/>
      <c r="B24" s="1"/>
      <c r="C24" s="4"/>
      <c r="D24" s="4"/>
      <c r="E24" s="4"/>
      <c r="F24" s="4"/>
      <c r="G24" s="4"/>
      <c r="H24" s="4"/>
      <c r="I24" s="4"/>
      <c r="J24" s="4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ht="27.0" customHeight="1">
      <c r="A25" s="1"/>
      <c r="B25" s="1"/>
      <c r="C25" s="4"/>
      <c r="D25" s="4"/>
      <c r="E25" s="4"/>
      <c r="F25" s="4"/>
      <c r="G25" s="4"/>
      <c r="H25" s="4"/>
      <c r="I25" s="4"/>
      <c r="J25" s="4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ht="27.0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ht="27.0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ht="27.0" customHeight="1">
      <c r="A28" s="1"/>
      <c r="B28" s="1"/>
      <c r="C28" s="18" t="s">
        <v>35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ht="27.0" customHeight="1">
      <c r="A29" s="1"/>
      <c r="B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ht="27.0" customHeight="1">
      <c r="A30" s="1"/>
      <c r="B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ht="27.0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ht="27.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ht="27.0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ht="27.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ht="27.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ht="27.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ht="27.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ht="27.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ht="27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ht="27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ht="27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ht="27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ht="27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ht="27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ht="27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ht="27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ht="27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ht="27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ht="27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ht="27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ht="27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ht="27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ht="27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ht="27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ht="27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ht="27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ht="27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ht="27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ht="27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ht="27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ht="27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ht="27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ht="27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ht="27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ht="27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ht="27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ht="27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ht="27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ht="27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ht="27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ht="27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ht="27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ht="27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ht="27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ht="27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ht="27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ht="27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ht="27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ht="27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ht="27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ht="27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ht="27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ht="27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ht="27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ht="27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ht="27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ht="27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ht="27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ht="27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ht="27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D8:I12"/>
    <mergeCell ref="D16:I19"/>
    <mergeCell ref="C28:J30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42D4E"/>
    <pageSetUpPr/>
  </sheetPr>
  <sheetViews>
    <sheetView showGridLines="0" workbookViewId="0">
      <pane xSplit="3.0" ySplit="11.0" topLeftCell="D12" activePane="bottomRight" state="frozen"/>
      <selection activeCell="D1" sqref="D1" pane="topRight"/>
      <selection activeCell="A12" sqref="A12" pane="bottomLeft"/>
      <selection activeCell="D12" sqref="D12" pane="bottomRight"/>
    </sheetView>
  </sheetViews>
  <sheetFormatPr customHeight="1" defaultColWidth="12.63" defaultRowHeight="15.0"/>
  <cols>
    <col customWidth="1" min="1" max="2" width="3.0"/>
    <col customWidth="1" min="3" max="3" width="38.0"/>
    <col customWidth="1" min="4" max="16" width="18.0"/>
    <col customWidth="1" min="17" max="22" width="19.0"/>
    <col customWidth="1" min="23" max="26" width="8.63"/>
  </cols>
  <sheetData>
    <row r="1" ht="27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7.0" customHeight="1">
      <c r="A2" s="1"/>
      <c r="B2" s="1"/>
      <c r="C2" s="2" t="s">
        <v>55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27.0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7.0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27.0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ht="27.0" customHeight="1">
      <c r="A6" s="1"/>
      <c r="B6" s="1"/>
      <c r="C6" s="1" t="s">
        <v>57</v>
      </c>
      <c r="D6" s="6">
        <v>2026.0</v>
      </c>
      <c r="E6" s="1"/>
      <c r="F6" s="18" t="s">
        <v>59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ht="27.0" customHeight="1">
      <c r="A7" s="1"/>
      <c r="B7" s="1"/>
      <c r="C7" s="1" t="s">
        <v>60</v>
      </c>
      <c r="D7" s="19">
        <v>3.0</v>
      </c>
      <c r="E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27.0" customHeight="1">
      <c r="A8" s="1"/>
      <c r="B8" s="1"/>
      <c r="C8" s="1"/>
      <c r="D8" s="1"/>
      <c r="E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ht="27.0" customHeight="1">
      <c r="A9" s="1"/>
      <c r="B9" s="1"/>
      <c r="C9" s="1" t="s">
        <v>61</v>
      </c>
      <c r="D9" s="1">
        <f>COUNTIF(Movimientos!J6:J305,"Revisar")+COUNTIF(Cuentas!G6:G25,"Revisar")</f>
        <v>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ht="27.0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ht="48.0" customHeight="1">
      <c r="A11" s="1"/>
      <c r="B11" s="1"/>
      <c r="C11" s="5" t="s">
        <v>63</v>
      </c>
      <c r="D11" s="5" t="s">
        <v>65</v>
      </c>
      <c r="E11" s="5" t="s">
        <v>66</v>
      </c>
      <c r="F11" s="5" t="s">
        <v>67</v>
      </c>
      <c r="G11" s="5" t="s">
        <v>68</v>
      </c>
      <c r="H11" s="5" t="s">
        <v>69</v>
      </c>
      <c r="I11" s="5" t="s">
        <v>70</v>
      </c>
      <c r="J11" s="5" t="s">
        <v>71</v>
      </c>
      <c r="K11" s="5" t="s">
        <v>72</v>
      </c>
      <c r="L11" s="5" t="s">
        <v>73</v>
      </c>
      <c r="M11" s="5" t="s">
        <v>74</v>
      </c>
      <c r="N11" s="5" t="s">
        <v>75</v>
      </c>
      <c r="O11" s="5" t="s">
        <v>76</v>
      </c>
      <c r="P11" s="5" t="s">
        <v>77</v>
      </c>
      <c r="Q11" s="1"/>
      <c r="R11" s="1"/>
      <c r="S11" s="1"/>
      <c r="T11" s="1"/>
      <c r="U11" s="1"/>
      <c r="V11" s="1"/>
    </row>
    <row r="12" ht="27.0" customHeight="1">
      <c r="A12" s="1"/>
      <c r="B12" s="1"/>
      <c r="C12" s="1" t="s">
        <v>78</v>
      </c>
      <c r="D12" s="20">
        <f>IF(1&gt;$D$7,"",SUMIFS(Movimientos!$G$6:$G$305,Movimientos!$H$6:$H$305,"Ventas",Movimientos!$C$6:$C$305,"&gt;="&amp;DATE($D$6,1,1),Movimientos!$C$6:$C$305,"&lt;"&amp;EDATE(DATE($D$6,1,1),1),Movimientos!$J$6:$J$305,"OK"))</f>
        <v>5000000</v>
      </c>
      <c r="E12" s="20">
        <f>IF(2&gt;$D$7,"",SUMIFS(Movimientos!$G$6:$G$305,Movimientos!$H$6:$H$305,"Ventas",Movimientos!$C$6:$C$305,"&gt;="&amp;DATE($D$6,2,1),Movimientos!$C$6:$C$305,"&lt;"&amp;EDATE(DATE($D$6,2,1),1),Movimientos!$J$6:$J$305,"OK"))</f>
        <v>5500000</v>
      </c>
      <c r="F12" s="20">
        <f>IF(3&gt;$D$7,"",SUMIFS(Movimientos!$G$6:$G$305,Movimientos!$H$6:$H$305,"Ventas",Movimientos!$C$6:$C$305,"&gt;="&amp;DATE($D$6,3,1),Movimientos!$C$6:$C$305,"&lt;"&amp;EDATE(DATE($D$6,3,1),1),Movimientos!$J$6:$J$305,"OK"))</f>
        <v>6000000</v>
      </c>
      <c r="G12" s="20" t="str">
        <f>IF(4&gt;$D$7,"",SUMIFS(Movimientos!$G$6:$G$305,Movimientos!$H$6:$H$305,"Ventas",Movimientos!$C$6:$C$305,"&gt;="&amp;DATE($D$6,4,1),Movimientos!$C$6:$C$305,"&lt;"&amp;EDATE(DATE($D$6,4,1),1),Movimientos!$J$6:$J$305,"OK"))</f>
        <v/>
      </c>
      <c r="H12" s="20" t="str">
        <f>IF(5&gt;$D$7,"",SUMIFS(Movimientos!$G$6:$G$305,Movimientos!$H$6:$H$305,"Ventas",Movimientos!$C$6:$C$305,"&gt;="&amp;DATE($D$6,5,1),Movimientos!$C$6:$C$305,"&lt;"&amp;EDATE(DATE($D$6,5,1),1),Movimientos!$J$6:$J$305,"OK"))</f>
        <v/>
      </c>
      <c r="I12" s="20" t="str">
        <f>IF(6&gt;$D$7,"",SUMIFS(Movimientos!$G$6:$G$305,Movimientos!$H$6:$H$305,"Ventas",Movimientos!$C$6:$C$305,"&gt;="&amp;DATE($D$6,6,1),Movimientos!$C$6:$C$305,"&lt;"&amp;EDATE(DATE($D$6,6,1),1),Movimientos!$J$6:$J$305,"OK"))</f>
        <v/>
      </c>
      <c r="J12" s="20" t="str">
        <f>IF(7&gt;$D$7,"",SUMIFS(Movimientos!$G$6:$G$305,Movimientos!$H$6:$H$305,"Ventas",Movimientos!$C$6:$C$305,"&gt;="&amp;DATE($D$6,7,1),Movimientos!$C$6:$C$305,"&lt;"&amp;EDATE(DATE($D$6,7,1),1),Movimientos!$J$6:$J$305,"OK"))</f>
        <v/>
      </c>
      <c r="K12" s="20" t="str">
        <f>IF(8&gt;$D$7,"",SUMIFS(Movimientos!$G$6:$G$305,Movimientos!$H$6:$H$305,"Ventas",Movimientos!$C$6:$C$305,"&gt;="&amp;DATE($D$6,8,1),Movimientos!$C$6:$C$305,"&lt;"&amp;EDATE(DATE($D$6,8,1),1),Movimientos!$J$6:$J$305,"OK"))</f>
        <v/>
      </c>
      <c r="L12" s="20" t="str">
        <f>IF(9&gt;$D$7,"",SUMIFS(Movimientos!$G$6:$G$305,Movimientos!$H$6:$H$305,"Ventas",Movimientos!$C$6:$C$305,"&gt;="&amp;DATE($D$6,9,1),Movimientos!$C$6:$C$305,"&lt;"&amp;EDATE(DATE($D$6,9,1),1),Movimientos!$J$6:$J$305,"OK"))</f>
        <v/>
      </c>
      <c r="M12" s="20" t="str">
        <f>IF(10&gt;$D$7,"",SUMIFS(Movimientos!$G$6:$G$305,Movimientos!$H$6:$H$305,"Ventas",Movimientos!$C$6:$C$305,"&gt;="&amp;DATE($D$6,10,1),Movimientos!$C$6:$C$305,"&lt;"&amp;EDATE(DATE($D$6,10,1),1),Movimientos!$J$6:$J$305,"OK"))</f>
        <v/>
      </c>
      <c r="N12" s="20" t="str">
        <f>IF(11&gt;$D$7,"",SUMIFS(Movimientos!$G$6:$G$305,Movimientos!$H$6:$H$305,"Ventas",Movimientos!$C$6:$C$305,"&gt;="&amp;DATE($D$6,11,1),Movimientos!$C$6:$C$305,"&lt;"&amp;EDATE(DATE($D$6,11,1),1),Movimientos!$J$6:$J$305,"OK"))</f>
        <v/>
      </c>
      <c r="O12" s="20" t="str">
        <f>IF(12&gt;$D$7,"",SUMIFS(Movimientos!$G$6:$G$305,Movimientos!$H$6:$H$305,"Ventas",Movimientos!$C$6:$C$305,"&gt;="&amp;DATE($D$6,12,1),Movimientos!$C$6:$C$305,"&lt;"&amp;EDATE(DATE($D$6,12,1),1),Movimientos!$J$6:$J$305,"OK"))</f>
        <v/>
      </c>
      <c r="P12" s="20">
        <f t="shared" ref="P12:P16" si="1">SUM(D12:O12)</f>
        <v>16500000</v>
      </c>
      <c r="Q12" s="1"/>
      <c r="R12" s="1"/>
      <c r="S12" s="1"/>
      <c r="T12" s="1"/>
      <c r="U12" s="1"/>
      <c r="V12" s="1"/>
    </row>
    <row r="13" ht="27.0" customHeight="1">
      <c r="A13" s="1"/>
      <c r="B13" s="1"/>
      <c r="C13" s="1" t="s">
        <v>22</v>
      </c>
      <c r="D13" s="20">
        <f>IF(1&gt;$D$7,"",SUMIFS(Movimientos!$G$6:$G$305,Movimientos!$H$6:$H$305,"Devoluciones",Movimientos!$C$6:$C$305,"&gt;="&amp;DATE($D$6,1,1),Movimientos!$C$6:$C$305,"&lt;"&amp;EDATE(DATE($D$6,1,1),1),Movimientos!$J$6:$J$305,"OK"))</f>
        <v>100000</v>
      </c>
      <c r="E13" s="20">
        <f>IF(2&gt;$D$7,"",SUMIFS(Movimientos!$G$6:$G$305,Movimientos!$H$6:$H$305,"Devoluciones",Movimientos!$C$6:$C$305,"&gt;="&amp;DATE($D$6,2,1),Movimientos!$C$6:$C$305,"&lt;"&amp;EDATE(DATE($D$6,2,1),1),Movimientos!$J$6:$J$305,"OK"))</f>
        <v>100000</v>
      </c>
      <c r="F13" s="20">
        <f>IF(3&gt;$D$7,"",SUMIFS(Movimientos!$G$6:$G$305,Movimientos!$H$6:$H$305,"Devoluciones",Movimientos!$C$6:$C$305,"&gt;="&amp;DATE($D$6,3,1),Movimientos!$C$6:$C$305,"&lt;"&amp;EDATE(DATE($D$6,3,1),1),Movimientos!$J$6:$J$305,"OK"))</f>
        <v>100000</v>
      </c>
      <c r="G13" s="20" t="str">
        <f>IF(4&gt;$D$7,"",SUMIFS(Movimientos!$G$6:$G$305,Movimientos!$H$6:$H$305,"Devoluciones",Movimientos!$C$6:$C$305,"&gt;="&amp;DATE($D$6,4,1),Movimientos!$C$6:$C$305,"&lt;"&amp;EDATE(DATE($D$6,4,1),1),Movimientos!$J$6:$J$305,"OK"))</f>
        <v/>
      </c>
      <c r="H13" s="20" t="str">
        <f>IF(5&gt;$D$7,"",SUMIFS(Movimientos!$G$6:$G$305,Movimientos!$H$6:$H$305,"Devoluciones",Movimientos!$C$6:$C$305,"&gt;="&amp;DATE($D$6,5,1),Movimientos!$C$6:$C$305,"&lt;"&amp;EDATE(DATE($D$6,5,1),1),Movimientos!$J$6:$J$305,"OK"))</f>
        <v/>
      </c>
      <c r="I13" s="20" t="str">
        <f>IF(6&gt;$D$7,"",SUMIFS(Movimientos!$G$6:$G$305,Movimientos!$H$6:$H$305,"Devoluciones",Movimientos!$C$6:$C$305,"&gt;="&amp;DATE($D$6,6,1),Movimientos!$C$6:$C$305,"&lt;"&amp;EDATE(DATE($D$6,6,1),1),Movimientos!$J$6:$J$305,"OK"))</f>
        <v/>
      </c>
      <c r="J13" s="20" t="str">
        <f>IF(7&gt;$D$7,"",SUMIFS(Movimientos!$G$6:$G$305,Movimientos!$H$6:$H$305,"Devoluciones",Movimientos!$C$6:$C$305,"&gt;="&amp;DATE($D$6,7,1),Movimientos!$C$6:$C$305,"&lt;"&amp;EDATE(DATE($D$6,7,1),1),Movimientos!$J$6:$J$305,"OK"))</f>
        <v/>
      </c>
      <c r="K13" s="20" t="str">
        <f>IF(8&gt;$D$7,"",SUMIFS(Movimientos!$G$6:$G$305,Movimientos!$H$6:$H$305,"Devoluciones",Movimientos!$C$6:$C$305,"&gt;="&amp;DATE($D$6,8,1),Movimientos!$C$6:$C$305,"&lt;"&amp;EDATE(DATE($D$6,8,1),1),Movimientos!$J$6:$J$305,"OK"))</f>
        <v/>
      </c>
      <c r="L13" s="20" t="str">
        <f>IF(9&gt;$D$7,"",SUMIFS(Movimientos!$G$6:$G$305,Movimientos!$H$6:$H$305,"Devoluciones",Movimientos!$C$6:$C$305,"&gt;="&amp;DATE($D$6,9,1),Movimientos!$C$6:$C$305,"&lt;"&amp;EDATE(DATE($D$6,9,1),1),Movimientos!$J$6:$J$305,"OK"))</f>
        <v/>
      </c>
      <c r="M13" s="20" t="str">
        <f>IF(10&gt;$D$7,"",SUMIFS(Movimientos!$G$6:$G$305,Movimientos!$H$6:$H$305,"Devoluciones",Movimientos!$C$6:$C$305,"&gt;="&amp;DATE($D$6,10,1),Movimientos!$C$6:$C$305,"&lt;"&amp;EDATE(DATE($D$6,10,1),1),Movimientos!$J$6:$J$305,"OK"))</f>
        <v/>
      </c>
      <c r="N13" s="20" t="str">
        <f>IF(11&gt;$D$7,"",SUMIFS(Movimientos!$G$6:$G$305,Movimientos!$H$6:$H$305,"Devoluciones",Movimientos!$C$6:$C$305,"&gt;="&amp;DATE($D$6,11,1),Movimientos!$C$6:$C$305,"&lt;"&amp;EDATE(DATE($D$6,11,1),1),Movimientos!$J$6:$J$305,"OK"))</f>
        <v/>
      </c>
      <c r="O13" s="20" t="str">
        <f>IF(12&gt;$D$7,"",SUMIFS(Movimientos!$G$6:$G$305,Movimientos!$H$6:$H$305,"Devoluciones",Movimientos!$C$6:$C$305,"&gt;="&amp;DATE($D$6,12,1),Movimientos!$C$6:$C$305,"&lt;"&amp;EDATE(DATE($D$6,12,1),1),Movimientos!$J$6:$J$305,"OK"))</f>
        <v/>
      </c>
      <c r="P13" s="20">
        <f t="shared" si="1"/>
        <v>300000</v>
      </c>
      <c r="Q13" s="1"/>
      <c r="R13" s="1"/>
      <c r="S13" s="1"/>
      <c r="T13" s="1"/>
      <c r="U13" s="1"/>
      <c r="V13" s="1"/>
    </row>
    <row r="14" ht="27.0" customHeight="1">
      <c r="A14" s="1"/>
      <c r="B14" s="1"/>
      <c r="C14" s="22" t="s">
        <v>120</v>
      </c>
      <c r="D14" s="23">
        <f>IF(1&gt;$D$7,"",D12-D13)</f>
        <v>4900000</v>
      </c>
      <c r="E14" s="23">
        <f>IF(2&gt;$D$7,"",E12-E13)</f>
        <v>5400000</v>
      </c>
      <c r="F14" s="23">
        <f>IF(3&gt;$D$7,"",F12-F13)</f>
        <v>5900000</v>
      </c>
      <c r="G14" s="23" t="str">
        <f>IF(4&gt;$D$7,"",G12-G13)</f>
        <v/>
      </c>
      <c r="H14" s="23" t="str">
        <f>IF(5&gt;$D$7,"",H12-H13)</f>
        <v/>
      </c>
      <c r="I14" s="23" t="str">
        <f>IF(6&gt;$D$7,"",I12-I13)</f>
        <v/>
      </c>
      <c r="J14" s="23" t="str">
        <f>IF(7&gt;$D$7,"",J12-J13)</f>
        <v/>
      </c>
      <c r="K14" s="23" t="str">
        <f>IF(8&gt;$D$7,"",K12-K13)</f>
        <v/>
      </c>
      <c r="L14" s="23" t="str">
        <f>IF(9&gt;$D$7,"",L12-L13)</f>
        <v/>
      </c>
      <c r="M14" s="23" t="str">
        <f>IF(10&gt;$D$7,"",M12-M13)</f>
        <v/>
      </c>
      <c r="N14" s="23" t="str">
        <f>IF(11&gt;$D$7,"",N12-N13)</f>
        <v/>
      </c>
      <c r="O14" s="23" t="str">
        <f>IF(12&gt;$D$7,"",O12-O13)</f>
        <v/>
      </c>
      <c r="P14" s="23">
        <f t="shared" si="1"/>
        <v>16200000</v>
      </c>
      <c r="Q14" s="1"/>
      <c r="R14" s="1"/>
      <c r="S14" s="1"/>
      <c r="T14" s="1"/>
      <c r="U14" s="1"/>
      <c r="V14" s="1"/>
    </row>
    <row r="15" ht="27.0" customHeight="1">
      <c r="A15" s="1"/>
      <c r="B15" s="1"/>
      <c r="C15" s="1" t="s">
        <v>26</v>
      </c>
      <c r="D15" s="20">
        <f>IF(1&gt;$D$7,"",SUMIFS(Movimientos!$G$6:$G$305,Movimientos!$H$6:$H$305,"Costo de ventas",Movimientos!$C$6:$C$305,"&gt;="&amp;DATE($D$6,1,1),Movimientos!$C$6:$C$305,"&lt;"&amp;EDATE(DATE($D$6,1,1),1),Movimientos!$J$6:$J$305,"OK"))</f>
        <v>2000000</v>
      </c>
      <c r="E15" s="20">
        <f>IF(2&gt;$D$7,"",SUMIFS(Movimientos!$G$6:$G$305,Movimientos!$H$6:$H$305,"Costo de ventas",Movimientos!$C$6:$C$305,"&gt;="&amp;DATE($D$6,2,1),Movimientos!$C$6:$C$305,"&lt;"&amp;EDATE(DATE($D$6,2,1),1),Movimientos!$J$6:$J$305,"OK"))</f>
        <v>2200000</v>
      </c>
      <c r="F15" s="20">
        <f>IF(3&gt;$D$7,"",SUMIFS(Movimientos!$G$6:$G$305,Movimientos!$H$6:$H$305,"Costo de ventas",Movimientos!$C$6:$C$305,"&gt;="&amp;DATE($D$6,3,1),Movimientos!$C$6:$C$305,"&lt;"&amp;EDATE(DATE($D$6,3,1),1),Movimientos!$J$6:$J$305,"OK"))</f>
        <v>2400000</v>
      </c>
      <c r="G15" s="20" t="str">
        <f>IF(4&gt;$D$7,"",SUMIFS(Movimientos!$G$6:$G$305,Movimientos!$H$6:$H$305,"Costo de ventas",Movimientos!$C$6:$C$305,"&gt;="&amp;DATE($D$6,4,1),Movimientos!$C$6:$C$305,"&lt;"&amp;EDATE(DATE($D$6,4,1),1),Movimientos!$J$6:$J$305,"OK"))</f>
        <v/>
      </c>
      <c r="H15" s="20" t="str">
        <f>IF(5&gt;$D$7,"",SUMIFS(Movimientos!$G$6:$G$305,Movimientos!$H$6:$H$305,"Costo de ventas",Movimientos!$C$6:$C$305,"&gt;="&amp;DATE($D$6,5,1),Movimientos!$C$6:$C$305,"&lt;"&amp;EDATE(DATE($D$6,5,1),1),Movimientos!$J$6:$J$305,"OK"))</f>
        <v/>
      </c>
      <c r="I15" s="20" t="str">
        <f>IF(6&gt;$D$7,"",SUMIFS(Movimientos!$G$6:$G$305,Movimientos!$H$6:$H$305,"Costo de ventas",Movimientos!$C$6:$C$305,"&gt;="&amp;DATE($D$6,6,1),Movimientos!$C$6:$C$305,"&lt;"&amp;EDATE(DATE($D$6,6,1),1),Movimientos!$J$6:$J$305,"OK"))</f>
        <v/>
      </c>
      <c r="J15" s="20" t="str">
        <f>IF(7&gt;$D$7,"",SUMIFS(Movimientos!$G$6:$G$305,Movimientos!$H$6:$H$305,"Costo de ventas",Movimientos!$C$6:$C$305,"&gt;="&amp;DATE($D$6,7,1),Movimientos!$C$6:$C$305,"&lt;"&amp;EDATE(DATE($D$6,7,1),1),Movimientos!$J$6:$J$305,"OK"))</f>
        <v/>
      </c>
      <c r="K15" s="20" t="str">
        <f>IF(8&gt;$D$7,"",SUMIFS(Movimientos!$G$6:$G$305,Movimientos!$H$6:$H$305,"Costo de ventas",Movimientos!$C$6:$C$305,"&gt;="&amp;DATE($D$6,8,1),Movimientos!$C$6:$C$305,"&lt;"&amp;EDATE(DATE($D$6,8,1),1),Movimientos!$J$6:$J$305,"OK"))</f>
        <v/>
      </c>
      <c r="L15" s="20" t="str">
        <f>IF(9&gt;$D$7,"",SUMIFS(Movimientos!$G$6:$G$305,Movimientos!$H$6:$H$305,"Costo de ventas",Movimientos!$C$6:$C$305,"&gt;="&amp;DATE($D$6,9,1),Movimientos!$C$6:$C$305,"&lt;"&amp;EDATE(DATE($D$6,9,1),1),Movimientos!$J$6:$J$305,"OK"))</f>
        <v/>
      </c>
      <c r="M15" s="20" t="str">
        <f>IF(10&gt;$D$7,"",SUMIFS(Movimientos!$G$6:$G$305,Movimientos!$H$6:$H$305,"Costo de ventas",Movimientos!$C$6:$C$305,"&gt;="&amp;DATE($D$6,10,1),Movimientos!$C$6:$C$305,"&lt;"&amp;EDATE(DATE($D$6,10,1),1),Movimientos!$J$6:$J$305,"OK"))</f>
        <v/>
      </c>
      <c r="N15" s="20" t="str">
        <f>IF(11&gt;$D$7,"",SUMIFS(Movimientos!$G$6:$G$305,Movimientos!$H$6:$H$305,"Costo de ventas",Movimientos!$C$6:$C$305,"&gt;="&amp;DATE($D$6,11,1),Movimientos!$C$6:$C$305,"&lt;"&amp;EDATE(DATE($D$6,11,1),1),Movimientos!$J$6:$J$305,"OK"))</f>
        <v/>
      </c>
      <c r="O15" s="20" t="str">
        <f>IF(12&gt;$D$7,"",SUMIFS(Movimientos!$G$6:$G$305,Movimientos!$H$6:$H$305,"Costo de ventas",Movimientos!$C$6:$C$305,"&gt;="&amp;DATE($D$6,12,1),Movimientos!$C$6:$C$305,"&lt;"&amp;EDATE(DATE($D$6,12,1),1),Movimientos!$J$6:$J$305,"OK"))</f>
        <v/>
      </c>
      <c r="P15" s="20">
        <f t="shared" si="1"/>
        <v>6600000</v>
      </c>
      <c r="Q15" s="1"/>
      <c r="R15" s="1"/>
      <c r="S15" s="1"/>
      <c r="T15" s="1"/>
      <c r="U15" s="1"/>
      <c r="V15" s="1"/>
    </row>
    <row r="16" ht="27.0" customHeight="1">
      <c r="A16" s="1"/>
      <c r="B16" s="1"/>
      <c r="C16" s="22" t="s">
        <v>129</v>
      </c>
      <c r="D16" s="23">
        <f>IF(1&gt;$D$7,"",D14-D15)</f>
        <v>2900000</v>
      </c>
      <c r="E16" s="23">
        <f>IF(2&gt;$D$7,"",E14-E15)</f>
        <v>3200000</v>
      </c>
      <c r="F16" s="23">
        <f>IF(3&gt;$D$7,"",F14-F15)</f>
        <v>3500000</v>
      </c>
      <c r="G16" s="23" t="str">
        <f>IF(4&gt;$D$7,"",G14-G15)</f>
        <v/>
      </c>
      <c r="H16" s="23" t="str">
        <f>IF(5&gt;$D$7,"",H14-H15)</f>
        <v/>
      </c>
      <c r="I16" s="23" t="str">
        <f>IF(6&gt;$D$7,"",I14-I15)</f>
        <v/>
      </c>
      <c r="J16" s="23" t="str">
        <f>IF(7&gt;$D$7,"",J14-J15)</f>
        <v/>
      </c>
      <c r="K16" s="23" t="str">
        <f>IF(8&gt;$D$7,"",K14-K15)</f>
        <v/>
      </c>
      <c r="L16" s="23" t="str">
        <f>IF(9&gt;$D$7,"",L14-L15)</f>
        <v/>
      </c>
      <c r="M16" s="23" t="str">
        <f>IF(10&gt;$D$7,"",M14-M15)</f>
        <v/>
      </c>
      <c r="N16" s="23" t="str">
        <f>IF(11&gt;$D$7,"",N14-N15)</f>
        <v/>
      </c>
      <c r="O16" s="23" t="str">
        <f>IF(12&gt;$D$7,"",O14-O15)</f>
        <v/>
      </c>
      <c r="P16" s="23">
        <f t="shared" si="1"/>
        <v>9600000</v>
      </c>
      <c r="Q16" s="1"/>
      <c r="R16" s="1"/>
      <c r="S16" s="1"/>
      <c r="T16" s="1"/>
      <c r="U16" s="1"/>
      <c r="V16" s="1"/>
    </row>
    <row r="17" ht="27.0" customHeight="1">
      <c r="A17" s="1"/>
      <c r="B17" s="1"/>
      <c r="C17" s="1" t="s">
        <v>132</v>
      </c>
      <c r="D17" s="24">
        <f>IF(1&gt;$D$7,"",IF(D14=0,"s/base",D16/D14))</f>
        <v>0.5918367347</v>
      </c>
      <c r="E17" s="24">
        <f>IF(2&gt;$D$7,"",IF(E14=0,"s/base",E16/E14))</f>
        <v>0.5925925926</v>
      </c>
      <c r="F17" s="24">
        <f>IF(3&gt;$D$7,"",IF(F14=0,"s/base",F16/F14))</f>
        <v>0.593220339</v>
      </c>
      <c r="G17" s="24" t="str">
        <f>IF(4&gt;$D$7,"",IF(G14=0,"s/base",G16/G14))</f>
        <v/>
      </c>
      <c r="H17" s="24" t="str">
        <f>IF(5&gt;$D$7,"",IF(H14=0,"s/base",H16/H14))</f>
        <v/>
      </c>
      <c r="I17" s="24" t="str">
        <f>IF(6&gt;$D$7,"",IF(I14=0,"s/base",I16/I14))</f>
        <v/>
      </c>
      <c r="J17" s="24" t="str">
        <f>IF(7&gt;$D$7,"",IF(J14=0,"s/base",J16/J14))</f>
        <v/>
      </c>
      <c r="K17" s="24" t="str">
        <f>IF(8&gt;$D$7,"",IF(K14=0,"s/base",K16/K14))</f>
        <v/>
      </c>
      <c r="L17" s="24" t="str">
        <f>IF(9&gt;$D$7,"",IF(L14=0,"s/base",L16/L14))</f>
        <v/>
      </c>
      <c r="M17" s="24" t="str">
        <f>IF(10&gt;$D$7,"",IF(M14=0,"s/base",M16/M14))</f>
        <v/>
      </c>
      <c r="N17" s="24" t="str">
        <f>IF(11&gt;$D$7,"",IF(N14=0,"s/base",N16/N14))</f>
        <v/>
      </c>
      <c r="O17" s="24" t="str">
        <f>IF(12&gt;$D$7,"",IF(O14=0,"s/base",O16/O14))</f>
        <v/>
      </c>
      <c r="P17" s="24">
        <f>IF(P14=0,"s/base",P16/P14)</f>
        <v>0.5925925926</v>
      </c>
      <c r="Q17" s="1"/>
      <c r="R17" s="1"/>
      <c r="S17" s="1"/>
      <c r="T17" s="1"/>
      <c r="U17" s="1"/>
      <c r="V17" s="1"/>
    </row>
    <row r="18" ht="27.0" customHeight="1">
      <c r="A18" s="1"/>
      <c r="B18" s="1"/>
      <c r="C18" s="1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1"/>
      <c r="R18" s="1"/>
      <c r="S18" s="1"/>
      <c r="T18" s="1"/>
      <c r="U18" s="1"/>
      <c r="V18" s="1"/>
    </row>
    <row r="19" ht="27.0" customHeight="1">
      <c r="A19" s="1"/>
      <c r="B19" s="1"/>
      <c r="C19" s="1" t="s">
        <v>29</v>
      </c>
      <c r="D19" s="20">
        <f>IF(1&gt;$D$7,"",SUMIFS(Movimientos!$G$6:$G$305,Movimientos!$H$6:$H$305,"Personal",Movimientos!$C$6:$C$305,"&gt;="&amp;DATE($D$6,1,1),Movimientos!$C$6:$C$305,"&lt;"&amp;EDATE(DATE($D$6,1,1),1),Movimientos!$J$6:$J$305,"OK"))</f>
        <v>1000000</v>
      </c>
      <c r="E19" s="20">
        <f>IF(2&gt;$D$7,"",SUMIFS(Movimientos!$G$6:$G$305,Movimientos!$H$6:$H$305,"Personal",Movimientos!$C$6:$C$305,"&gt;="&amp;DATE($D$6,2,1),Movimientos!$C$6:$C$305,"&lt;"&amp;EDATE(DATE($D$6,2,1),1),Movimientos!$J$6:$J$305,"OK"))</f>
        <v>1000000</v>
      </c>
      <c r="F19" s="20">
        <f>IF(3&gt;$D$7,"",SUMIFS(Movimientos!$G$6:$G$305,Movimientos!$H$6:$H$305,"Personal",Movimientos!$C$6:$C$305,"&gt;="&amp;DATE($D$6,3,1),Movimientos!$C$6:$C$305,"&lt;"&amp;EDATE(DATE($D$6,3,1),1),Movimientos!$J$6:$J$305,"OK"))</f>
        <v>1000000</v>
      </c>
      <c r="G19" s="20" t="str">
        <f>IF(4&gt;$D$7,"",SUMIFS(Movimientos!$G$6:$G$305,Movimientos!$H$6:$H$305,"Personal",Movimientos!$C$6:$C$305,"&gt;="&amp;DATE($D$6,4,1),Movimientos!$C$6:$C$305,"&lt;"&amp;EDATE(DATE($D$6,4,1),1),Movimientos!$J$6:$J$305,"OK"))</f>
        <v/>
      </c>
      <c r="H19" s="20" t="str">
        <f>IF(5&gt;$D$7,"",SUMIFS(Movimientos!$G$6:$G$305,Movimientos!$H$6:$H$305,"Personal",Movimientos!$C$6:$C$305,"&gt;="&amp;DATE($D$6,5,1),Movimientos!$C$6:$C$305,"&lt;"&amp;EDATE(DATE($D$6,5,1),1),Movimientos!$J$6:$J$305,"OK"))</f>
        <v/>
      </c>
      <c r="I19" s="20" t="str">
        <f>IF(6&gt;$D$7,"",SUMIFS(Movimientos!$G$6:$G$305,Movimientos!$H$6:$H$305,"Personal",Movimientos!$C$6:$C$305,"&gt;="&amp;DATE($D$6,6,1),Movimientos!$C$6:$C$305,"&lt;"&amp;EDATE(DATE($D$6,6,1),1),Movimientos!$J$6:$J$305,"OK"))</f>
        <v/>
      </c>
      <c r="J19" s="20" t="str">
        <f>IF(7&gt;$D$7,"",SUMIFS(Movimientos!$G$6:$G$305,Movimientos!$H$6:$H$305,"Personal",Movimientos!$C$6:$C$305,"&gt;="&amp;DATE($D$6,7,1),Movimientos!$C$6:$C$305,"&lt;"&amp;EDATE(DATE($D$6,7,1),1),Movimientos!$J$6:$J$305,"OK"))</f>
        <v/>
      </c>
      <c r="K19" s="20" t="str">
        <f>IF(8&gt;$D$7,"",SUMIFS(Movimientos!$G$6:$G$305,Movimientos!$H$6:$H$305,"Personal",Movimientos!$C$6:$C$305,"&gt;="&amp;DATE($D$6,8,1),Movimientos!$C$6:$C$305,"&lt;"&amp;EDATE(DATE($D$6,8,1),1),Movimientos!$J$6:$J$305,"OK"))</f>
        <v/>
      </c>
      <c r="L19" s="20" t="str">
        <f>IF(9&gt;$D$7,"",SUMIFS(Movimientos!$G$6:$G$305,Movimientos!$H$6:$H$305,"Personal",Movimientos!$C$6:$C$305,"&gt;="&amp;DATE($D$6,9,1),Movimientos!$C$6:$C$305,"&lt;"&amp;EDATE(DATE($D$6,9,1),1),Movimientos!$J$6:$J$305,"OK"))</f>
        <v/>
      </c>
      <c r="M19" s="20" t="str">
        <f>IF(10&gt;$D$7,"",SUMIFS(Movimientos!$G$6:$G$305,Movimientos!$H$6:$H$305,"Personal",Movimientos!$C$6:$C$305,"&gt;="&amp;DATE($D$6,10,1),Movimientos!$C$6:$C$305,"&lt;"&amp;EDATE(DATE($D$6,10,1),1),Movimientos!$J$6:$J$305,"OK"))</f>
        <v/>
      </c>
      <c r="N19" s="20" t="str">
        <f>IF(11&gt;$D$7,"",SUMIFS(Movimientos!$G$6:$G$305,Movimientos!$H$6:$H$305,"Personal",Movimientos!$C$6:$C$305,"&gt;="&amp;DATE($D$6,11,1),Movimientos!$C$6:$C$305,"&lt;"&amp;EDATE(DATE($D$6,11,1),1),Movimientos!$J$6:$J$305,"OK"))</f>
        <v/>
      </c>
      <c r="O19" s="20" t="str">
        <f>IF(12&gt;$D$7,"",SUMIFS(Movimientos!$G$6:$G$305,Movimientos!$H$6:$H$305,"Personal",Movimientos!$C$6:$C$305,"&gt;="&amp;DATE($D$6,12,1),Movimientos!$C$6:$C$305,"&lt;"&amp;EDATE(DATE($D$6,12,1),1),Movimientos!$J$6:$J$305,"OK"))</f>
        <v/>
      </c>
      <c r="P19" s="20">
        <f t="shared" ref="P19:P30" si="2">SUM(D19:O19)</f>
        <v>3000000</v>
      </c>
      <c r="Q19" s="1"/>
      <c r="R19" s="1"/>
      <c r="S19" s="1"/>
      <c r="T19" s="1"/>
      <c r="U19" s="1"/>
      <c r="V19" s="1"/>
    </row>
    <row r="20" ht="27.0" customHeight="1">
      <c r="A20" s="1"/>
      <c r="B20" s="1"/>
      <c r="C20" s="1" t="s">
        <v>31</v>
      </c>
      <c r="D20" s="20">
        <f>IF(1&gt;$D$7,"",SUMIFS(Movimientos!$G$6:$G$305,Movimientos!$H$6:$H$305,"Arriendo",Movimientos!$C$6:$C$305,"&gt;="&amp;DATE($D$6,1,1),Movimientos!$C$6:$C$305,"&lt;"&amp;EDATE(DATE($D$6,1,1),1),Movimientos!$J$6:$J$305,"OK"))</f>
        <v>500000</v>
      </c>
      <c r="E20" s="20">
        <f>IF(2&gt;$D$7,"",SUMIFS(Movimientos!$G$6:$G$305,Movimientos!$H$6:$H$305,"Arriendo",Movimientos!$C$6:$C$305,"&gt;="&amp;DATE($D$6,2,1),Movimientos!$C$6:$C$305,"&lt;"&amp;EDATE(DATE($D$6,2,1),1),Movimientos!$J$6:$J$305,"OK"))</f>
        <v>500000</v>
      </c>
      <c r="F20" s="20">
        <f>IF(3&gt;$D$7,"",SUMIFS(Movimientos!$G$6:$G$305,Movimientos!$H$6:$H$305,"Arriendo",Movimientos!$C$6:$C$305,"&gt;="&amp;DATE($D$6,3,1),Movimientos!$C$6:$C$305,"&lt;"&amp;EDATE(DATE($D$6,3,1),1),Movimientos!$J$6:$J$305,"OK"))</f>
        <v>500000</v>
      </c>
      <c r="G20" s="20" t="str">
        <f>IF(4&gt;$D$7,"",SUMIFS(Movimientos!$G$6:$G$305,Movimientos!$H$6:$H$305,"Arriendo",Movimientos!$C$6:$C$305,"&gt;="&amp;DATE($D$6,4,1),Movimientos!$C$6:$C$305,"&lt;"&amp;EDATE(DATE($D$6,4,1),1),Movimientos!$J$6:$J$305,"OK"))</f>
        <v/>
      </c>
      <c r="H20" s="20" t="str">
        <f>IF(5&gt;$D$7,"",SUMIFS(Movimientos!$G$6:$G$305,Movimientos!$H$6:$H$305,"Arriendo",Movimientos!$C$6:$C$305,"&gt;="&amp;DATE($D$6,5,1),Movimientos!$C$6:$C$305,"&lt;"&amp;EDATE(DATE($D$6,5,1),1),Movimientos!$J$6:$J$305,"OK"))</f>
        <v/>
      </c>
      <c r="I20" s="20" t="str">
        <f>IF(6&gt;$D$7,"",SUMIFS(Movimientos!$G$6:$G$305,Movimientos!$H$6:$H$305,"Arriendo",Movimientos!$C$6:$C$305,"&gt;="&amp;DATE($D$6,6,1),Movimientos!$C$6:$C$305,"&lt;"&amp;EDATE(DATE($D$6,6,1),1),Movimientos!$J$6:$J$305,"OK"))</f>
        <v/>
      </c>
      <c r="J20" s="20" t="str">
        <f>IF(7&gt;$D$7,"",SUMIFS(Movimientos!$G$6:$G$305,Movimientos!$H$6:$H$305,"Arriendo",Movimientos!$C$6:$C$305,"&gt;="&amp;DATE($D$6,7,1),Movimientos!$C$6:$C$305,"&lt;"&amp;EDATE(DATE($D$6,7,1),1),Movimientos!$J$6:$J$305,"OK"))</f>
        <v/>
      </c>
      <c r="K20" s="20" t="str">
        <f>IF(8&gt;$D$7,"",SUMIFS(Movimientos!$G$6:$G$305,Movimientos!$H$6:$H$305,"Arriendo",Movimientos!$C$6:$C$305,"&gt;="&amp;DATE($D$6,8,1),Movimientos!$C$6:$C$305,"&lt;"&amp;EDATE(DATE($D$6,8,1),1),Movimientos!$J$6:$J$305,"OK"))</f>
        <v/>
      </c>
      <c r="L20" s="20" t="str">
        <f>IF(9&gt;$D$7,"",SUMIFS(Movimientos!$G$6:$G$305,Movimientos!$H$6:$H$305,"Arriendo",Movimientos!$C$6:$C$305,"&gt;="&amp;DATE($D$6,9,1),Movimientos!$C$6:$C$305,"&lt;"&amp;EDATE(DATE($D$6,9,1),1),Movimientos!$J$6:$J$305,"OK"))</f>
        <v/>
      </c>
      <c r="M20" s="20" t="str">
        <f>IF(10&gt;$D$7,"",SUMIFS(Movimientos!$G$6:$G$305,Movimientos!$H$6:$H$305,"Arriendo",Movimientos!$C$6:$C$305,"&gt;="&amp;DATE($D$6,10,1),Movimientos!$C$6:$C$305,"&lt;"&amp;EDATE(DATE($D$6,10,1),1),Movimientos!$J$6:$J$305,"OK"))</f>
        <v/>
      </c>
      <c r="N20" s="20" t="str">
        <f>IF(11&gt;$D$7,"",SUMIFS(Movimientos!$G$6:$G$305,Movimientos!$H$6:$H$305,"Arriendo",Movimientos!$C$6:$C$305,"&gt;="&amp;DATE($D$6,11,1),Movimientos!$C$6:$C$305,"&lt;"&amp;EDATE(DATE($D$6,11,1),1),Movimientos!$J$6:$J$305,"OK"))</f>
        <v/>
      </c>
      <c r="O20" s="20" t="str">
        <f>IF(12&gt;$D$7,"",SUMIFS(Movimientos!$G$6:$G$305,Movimientos!$H$6:$H$305,"Arriendo",Movimientos!$C$6:$C$305,"&gt;="&amp;DATE($D$6,12,1),Movimientos!$C$6:$C$305,"&lt;"&amp;EDATE(DATE($D$6,12,1),1),Movimientos!$J$6:$J$305,"OK"))</f>
        <v/>
      </c>
      <c r="P20" s="20">
        <f t="shared" si="2"/>
        <v>1500000</v>
      </c>
      <c r="Q20" s="1"/>
      <c r="R20" s="1"/>
      <c r="S20" s="1"/>
      <c r="T20" s="1"/>
      <c r="U20" s="1"/>
      <c r="V20" s="1"/>
    </row>
    <row r="21" ht="27.0" customHeight="1">
      <c r="A21" s="1"/>
      <c r="B21" s="1"/>
      <c r="C21" s="1" t="s">
        <v>33</v>
      </c>
      <c r="D21" s="20">
        <f>IF(1&gt;$D$7,"",SUMIFS(Movimientos!$G$6:$G$305,Movimientos!$H$6:$H$305,"Administracion",Movimientos!$C$6:$C$305,"&gt;="&amp;DATE($D$6,1,1),Movimientos!$C$6:$C$305,"&lt;"&amp;EDATE(DATE($D$6,1,1),1),Movimientos!$J$6:$J$305,"OK"))</f>
        <v>200000</v>
      </c>
      <c r="E21" s="20">
        <f>IF(2&gt;$D$7,"",SUMIFS(Movimientos!$G$6:$G$305,Movimientos!$H$6:$H$305,"Administracion",Movimientos!$C$6:$C$305,"&gt;="&amp;DATE($D$6,2,1),Movimientos!$C$6:$C$305,"&lt;"&amp;EDATE(DATE($D$6,2,1),1),Movimientos!$J$6:$J$305,"OK"))</f>
        <v>200000</v>
      </c>
      <c r="F21" s="20">
        <f>IF(3&gt;$D$7,"",SUMIFS(Movimientos!$G$6:$G$305,Movimientos!$H$6:$H$305,"Administracion",Movimientos!$C$6:$C$305,"&gt;="&amp;DATE($D$6,3,1),Movimientos!$C$6:$C$305,"&lt;"&amp;EDATE(DATE($D$6,3,1),1),Movimientos!$J$6:$J$305,"OK"))</f>
        <v>200000</v>
      </c>
      <c r="G21" s="20" t="str">
        <f>IF(4&gt;$D$7,"",SUMIFS(Movimientos!$G$6:$G$305,Movimientos!$H$6:$H$305,"Administracion",Movimientos!$C$6:$C$305,"&gt;="&amp;DATE($D$6,4,1),Movimientos!$C$6:$C$305,"&lt;"&amp;EDATE(DATE($D$6,4,1),1),Movimientos!$J$6:$J$305,"OK"))</f>
        <v/>
      </c>
      <c r="H21" s="20" t="str">
        <f>IF(5&gt;$D$7,"",SUMIFS(Movimientos!$G$6:$G$305,Movimientos!$H$6:$H$305,"Administracion",Movimientos!$C$6:$C$305,"&gt;="&amp;DATE($D$6,5,1),Movimientos!$C$6:$C$305,"&lt;"&amp;EDATE(DATE($D$6,5,1),1),Movimientos!$J$6:$J$305,"OK"))</f>
        <v/>
      </c>
      <c r="I21" s="20" t="str">
        <f>IF(6&gt;$D$7,"",SUMIFS(Movimientos!$G$6:$G$305,Movimientos!$H$6:$H$305,"Administracion",Movimientos!$C$6:$C$305,"&gt;="&amp;DATE($D$6,6,1),Movimientos!$C$6:$C$305,"&lt;"&amp;EDATE(DATE($D$6,6,1),1),Movimientos!$J$6:$J$305,"OK"))</f>
        <v/>
      </c>
      <c r="J21" s="20" t="str">
        <f>IF(7&gt;$D$7,"",SUMIFS(Movimientos!$G$6:$G$305,Movimientos!$H$6:$H$305,"Administracion",Movimientos!$C$6:$C$305,"&gt;="&amp;DATE($D$6,7,1),Movimientos!$C$6:$C$305,"&lt;"&amp;EDATE(DATE($D$6,7,1),1),Movimientos!$J$6:$J$305,"OK"))</f>
        <v/>
      </c>
      <c r="K21" s="20" t="str">
        <f>IF(8&gt;$D$7,"",SUMIFS(Movimientos!$G$6:$G$305,Movimientos!$H$6:$H$305,"Administracion",Movimientos!$C$6:$C$305,"&gt;="&amp;DATE($D$6,8,1),Movimientos!$C$6:$C$305,"&lt;"&amp;EDATE(DATE($D$6,8,1),1),Movimientos!$J$6:$J$305,"OK"))</f>
        <v/>
      </c>
      <c r="L21" s="20" t="str">
        <f>IF(9&gt;$D$7,"",SUMIFS(Movimientos!$G$6:$G$305,Movimientos!$H$6:$H$305,"Administracion",Movimientos!$C$6:$C$305,"&gt;="&amp;DATE($D$6,9,1),Movimientos!$C$6:$C$305,"&lt;"&amp;EDATE(DATE($D$6,9,1),1),Movimientos!$J$6:$J$305,"OK"))</f>
        <v/>
      </c>
      <c r="M21" s="20" t="str">
        <f>IF(10&gt;$D$7,"",SUMIFS(Movimientos!$G$6:$G$305,Movimientos!$H$6:$H$305,"Administracion",Movimientos!$C$6:$C$305,"&gt;="&amp;DATE($D$6,10,1),Movimientos!$C$6:$C$305,"&lt;"&amp;EDATE(DATE($D$6,10,1),1),Movimientos!$J$6:$J$305,"OK"))</f>
        <v/>
      </c>
      <c r="N21" s="20" t="str">
        <f>IF(11&gt;$D$7,"",SUMIFS(Movimientos!$G$6:$G$305,Movimientos!$H$6:$H$305,"Administracion",Movimientos!$C$6:$C$305,"&gt;="&amp;DATE($D$6,11,1),Movimientos!$C$6:$C$305,"&lt;"&amp;EDATE(DATE($D$6,11,1),1),Movimientos!$J$6:$J$305,"OK"))</f>
        <v/>
      </c>
      <c r="O21" s="20" t="str">
        <f>IF(12&gt;$D$7,"",SUMIFS(Movimientos!$G$6:$G$305,Movimientos!$H$6:$H$305,"Administracion",Movimientos!$C$6:$C$305,"&gt;="&amp;DATE($D$6,12,1),Movimientos!$C$6:$C$305,"&lt;"&amp;EDATE(DATE($D$6,12,1),1),Movimientos!$J$6:$J$305,"OK"))</f>
        <v/>
      </c>
      <c r="P21" s="20">
        <f t="shared" si="2"/>
        <v>600000</v>
      </c>
      <c r="Q21" s="1"/>
      <c r="R21" s="1"/>
      <c r="S21" s="1"/>
      <c r="T21" s="1"/>
      <c r="U21" s="1"/>
      <c r="V21" s="1"/>
    </row>
    <row r="22" ht="27.0" customHeight="1">
      <c r="A22" s="1"/>
      <c r="B22" s="1"/>
      <c r="C22" s="22" t="s">
        <v>140</v>
      </c>
      <c r="D22" s="23">
        <f>IF(1&gt;$D$7,"",D16-SUM(D19:D21))</f>
        <v>1200000</v>
      </c>
      <c r="E22" s="23">
        <f>IF(2&gt;$D$7,"",E16-SUM(E19:E21))</f>
        <v>1500000</v>
      </c>
      <c r="F22" s="23">
        <f>IF(3&gt;$D$7,"",F16-SUM(F19:F21))</f>
        <v>1800000</v>
      </c>
      <c r="G22" s="23" t="str">
        <f>IF(4&gt;$D$7,"",G16-SUM(G19:G21))</f>
        <v/>
      </c>
      <c r="H22" s="23" t="str">
        <f>IF(5&gt;$D$7,"",H16-SUM(H19:H21))</f>
        <v/>
      </c>
      <c r="I22" s="23" t="str">
        <f>IF(6&gt;$D$7,"",I16-SUM(I19:I21))</f>
        <v/>
      </c>
      <c r="J22" s="23" t="str">
        <f>IF(7&gt;$D$7,"",J16-SUM(J19:J21))</f>
        <v/>
      </c>
      <c r="K22" s="23" t="str">
        <f>IF(8&gt;$D$7,"",K16-SUM(K19:K21))</f>
        <v/>
      </c>
      <c r="L22" s="23" t="str">
        <f>IF(9&gt;$D$7,"",L16-SUM(L19:L21))</f>
        <v/>
      </c>
      <c r="M22" s="23" t="str">
        <f>IF(10&gt;$D$7,"",M16-SUM(M19:M21))</f>
        <v/>
      </c>
      <c r="N22" s="23" t="str">
        <f>IF(11&gt;$D$7,"",N16-SUM(N19:N21))</f>
        <v/>
      </c>
      <c r="O22" s="23" t="str">
        <f>IF(12&gt;$D$7,"",O16-SUM(O19:O21))</f>
        <v/>
      </c>
      <c r="P22" s="23">
        <f t="shared" si="2"/>
        <v>4500000</v>
      </c>
      <c r="Q22" s="1"/>
      <c r="R22" s="1"/>
      <c r="S22" s="1"/>
      <c r="T22" s="1"/>
      <c r="U22" s="1"/>
      <c r="V22" s="1"/>
    </row>
    <row r="23" ht="27.0" customHeight="1">
      <c r="A23" s="1"/>
      <c r="B23" s="1"/>
      <c r="C23" s="1" t="s">
        <v>141</v>
      </c>
      <c r="D23" s="20">
        <f>IF(1&gt;$D$7,"",SUMIFS(Movimientos!$G$6:$G$305,Movimientos!$H$6:$H$305,"Depreciacion",Movimientos!$C$6:$C$305,"&gt;="&amp;DATE($D$6,1,1),Movimientos!$C$6:$C$305,"&lt;"&amp;EDATE(DATE($D$6,1,1),1),Movimientos!$J$6:$J$305,"OK"))</f>
        <v>100000</v>
      </c>
      <c r="E23" s="20">
        <f>IF(2&gt;$D$7,"",SUMIFS(Movimientos!$G$6:$G$305,Movimientos!$H$6:$H$305,"Depreciacion",Movimientos!$C$6:$C$305,"&gt;="&amp;DATE($D$6,2,1),Movimientos!$C$6:$C$305,"&lt;"&amp;EDATE(DATE($D$6,2,1),1),Movimientos!$J$6:$J$305,"OK"))</f>
        <v>100000</v>
      </c>
      <c r="F23" s="20">
        <f>IF(3&gt;$D$7,"",SUMIFS(Movimientos!$G$6:$G$305,Movimientos!$H$6:$H$305,"Depreciacion",Movimientos!$C$6:$C$305,"&gt;="&amp;DATE($D$6,3,1),Movimientos!$C$6:$C$305,"&lt;"&amp;EDATE(DATE($D$6,3,1),1),Movimientos!$J$6:$J$305,"OK"))</f>
        <v>100000</v>
      </c>
      <c r="G23" s="20" t="str">
        <f>IF(4&gt;$D$7,"",SUMIFS(Movimientos!$G$6:$G$305,Movimientos!$H$6:$H$305,"Depreciacion",Movimientos!$C$6:$C$305,"&gt;="&amp;DATE($D$6,4,1),Movimientos!$C$6:$C$305,"&lt;"&amp;EDATE(DATE($D$6,4,1),1),Movimientos!$J$6:$J$305,"OK"))</f>
        <v/>
      </c>
      <c r="H23" s="20" t="str">
        <f>IF(5&gt;$D$7,"",SUMIFS(Movimientos!$G$6:$G$305,Movimientos!$H$6:$H$305,"Depreciacion",Movimientos!$C$6:$C$305,"&gt;="&amp;DATE($D$6,5,1),Movimientos!$C$6:$C$305,"&lt;"&amp;EDATE(DATE($D$6,5,1),1),Movimientos!$J$6:$J$305,"OK"))</f>
        <v/>
      </c>
      <c r="I23" s="20" t="str">
        <f>IF(6&gt;$D$7,"",SUMIFS(Movimientos!$G$6:$G$305,Movimientos!$H$6:$H$305,"Depreciacion",Movimientos!$C$6:$C$305,"&gt;="&amp;DATE($D$6,6,1),Movimientos!$C$6:$C$305,"&lt;"&amp;EDATE(DATE($D$6,6,1),1),Movimientos!$J$6:$J$305,"OK"))</f>
        <v/>
      </c>
      <c r="J23" s="20" t="str">
        <f>IF(7&gt;$D$7,"",SUMIFS(Movimientos!$G$6:$G$305,Movimientos!$H$6:$H$305,"Depreciacion",Movimientos!$C$6:$C$305,"&gt;="&amp;DATE($D$6,7,1),Movimientos!$C$6:$C$305,"&lt;"&amp;EDATE(DATE($D$6,7,1),1),Movimientos!$J$6:$J$305,"OK"))</f>
        <v/>
      </c>
      <c r="K23" s="20" t="str">
        <f>IF(8&gt;$D$7,"",SUMIFS(Movimientos!$G$6:$G$305,Movimientos!$H$6:$H$305,"Depreciacion",Movimientos!$C$6:$C$305,"&gt;="&amp;DATE($D$6,8,1),Movimientos!$C$6:$C$305,"&lt;"&amp;EDATE(DATE($D$6,8,1),1),Movimientos!$J$6:$J$305,"OK"))</f>
        <v/>
      </c>
      <c r="L23" s="20" t="str">
        <f>IF(9&gt;$D$7,"",SUMIFS(Movimientos!$G$6:$G$305,Movimientos!$H$6:$H$305,"Depreciacion",Movimientos!$C$6:$C$305,"&gt;="&amp;DATE($D$6,9,1),Movimientos!$C$6:$C$305,"&lt;"&amp;EDATE(DATE($D$6,9,1),1),Movimientos!$J$6:$J$305,"OK"))</f>
        <v/>
      </c>
      <c r="M23" s="20" t="str">
        <f>IF(10&gt;$D$7,"",SUMIFS(Movimientos!$G$6:$G$305,Movimientos!$H$6:$H$305,"Depreciacion",Movimientos!$C$6:$C$305,"&gt;="&amp;DATE($D$6,10,1),Movimientos!$C$6:$C$305,"&lt;"&amp;EDATE(DATE($D$6,10,1),1),Movimientos!$J$6:$J$305,"OK"))</f>
        <v/>
      </c>
      <c r="N23" s="20" t="str">
        <f>IF(11&gt;$D$7,"",SUMIFS(Movimientos!$G$6:$G$305,Movimientos!$H$6:$H$305,"Depreciacion",Movimientos!$C$6:$C$305,"&gt;="&amp;DATE($D$6,11,1),Movimientos!$C$6:$C$305,"&lt;"&amp;EDATE(DATE($D$6,11,1),1),Movimientos!$J$6:$J$305,"OK"))</f>
        <v/>
      </c>
      <c r="O23" s="20" t="str">
        <f>IF(12&gt;$D$7,"",SUMIFS(Movimientos!$G$6:$G$305,Movimientos!$H$6:$H$305,"Depreciacion",Movimientos!$C$6:$C$305,"&gt;="&amp;DATE($D$6,12,1),Movimientos!$C$6:$C$305,"&lt;"&amp;EDATE(DATE($D$6,12,1),1),Movimientos!$J$6:$J$305,"OK"))</f>
        <v/>
      </c>
      <c r="P23" s="20">
        <f t="shared" si="2"/>
        <v>300000</v>
      </c>
      <c r="Q23" s="1"/>
      <c r="R23" s="1"/>
      <c r="S23" s="1"/>
      <c r="T23" s="1"/>
      <c r="U23" s="1"/>
      <c r="V23" s="1"/>
    </row>
    <row r="24" ht="27.0" customHeight="1">
      <c r="A24" s="1"/>
      <c r="B24" s="1"/>
      <c r="C24" s="22" t="s">
        <v>142</v>
      </c>
      <c r="D24" s="23">
        <f>IF(1&gt;$D$7,"",D22-D23)</f>
        <v>1100000</v>
      </c>
      <c r="E24" s="23">
        <f>IF(2&gt;$D$7,"",E22-E23)</f>
        <v>1400000</v>
      </c>
      <c r="F24" s="23">
        <f>IF(3&gt;$D$7,"",F22-F23)</f>
        <v>1700000</v>
      </c>
      <c r="G24" s="23" t="str">
        <f>IF(4&gt;$D$7,"",G22-G23)</f>
        <v/>
      </c>
      <c r="H24" s="23" t="str">
        <f>IF(5&gt;$D$7,"",H22-H23)</f>
        <v/>
      </c>
      <c r="I24" s="23" t="str">
        <f>IF(6&gt;$D$7,"",I22-I23)</f>
        <v/>
      </c>
      <c r="J24" s="23" t="str">
        <f>IF(7&gt;$D$7,"",J22-J23)</f>
        <v/>
      </c>
      <c r="K24" s="23" t="str">
        <f>IF(8&gt;$D$7,"",K22-K23)</f>
        <v/>
      </c>
      <c r="L24" s="23" t="str">
        <f>IF(9&gt;$D$7,"",L22-L23)</f>
        <v/>
      </c>
      <c r="M24" s="23" t="str">
        <f>IF(10&gt;$D$7,"",M22-M23)</f>
        <v/>
      </c>
      <c r="N24" s="23" t="str">
        <f>IF(11&gt;$D$7,"",N22-N23)</f>
        <v/>
      </c>
      <c r="O24" s="23" t="str">
        <f>IF(12&gt;$D$7,"",O22-O23)</f>
        <v/>
      </c>
      <c r="P24" s="23">
        <f t="shared" si="2"/>
        <v>4200000</v>
      </c>
      <c r="Q24" s="1"/>
      <c r="R24" s="1"/>
      <c r="S24" s="1"/>
      <c r="T24" s="1"/>
      <c r="U24" s="1"/>
      <c r="V24" s="1"/>
    </row>
    <row r="25" ht="27.0" customHeight="1">
      <c r="A25" s="1"/>
      <c r="B25" s="1"/>
      <c r="C25" s="1" t="s">
        <v>44</v>
      </c>
      <c r="D25" s="20">
        <f>IF(1&gt;$D$7,"",SUMIFS(Movimientos!$G$6:$G$305,Movimientos!$H$6:$H$305,"Otros ingresos",Movimientos!$C$6:$C$305,"&gt;="&amp;DATE($D$6,1,1),Movimientos!$C$6:$C$305,"&lt;"&amp;EDATE(DATE($D$6,1,1),1),Movimientos!$J$6:$J$305,"OK"))</f>
        <v>20000</v>
      </c>
      <c r="E25" s="20">
        <f>IF(2&gt;$D$7,"",SUMIFS(Movimientos!$G$6:$G$305,Movimientos!$H$6:$H$305,"Otros ingresos",Movimientos!$C$6:$C$305,"&gt;="&amp;DATE($D$6,2,1),Movimientos!$C$6:$C$305,"&lt;"&amp;EDATE(DATE($D$6,2,1),1),Movimientos!$J$6:$J$305,"OK"))</f>
        <v>20000</v>
      </c>
      <c r="F25" s="20">
        <f>IF(3&gt;$D$7,"",SUMIFS(Movimientos!$G$6:$G$305,Movimientos!$H$6:$H$305,"Otros ingresos",Movimientos!$C$6:$C$305,"&gt;="&amp;DATE($D$6,3,1),Movimientos!$C$6:$C$305,"&lt;"&amp;EDATE(DATE($D$6,3,1),1),Movimientos!$J$6:$J$305,"OK"))</f>
        <v>20000</v>
      </c>
      <c r="G25" s="20" t="str">
        <f>IF(4&gt;$D$7,"",SUMIFS(Movimientos!$G$6:$G$305,Movimientos!$H$6:$H$305,"Otros ingresos",Movimientos!$C$6:$C$305,"&gt;="&amp;DATE($D$6,4,1),Movimientos!$C$6:$C$305,"&lt;"&amp;EDATE(DATE($D$6,4,1),1),Movimientos!$J$6:$J$305,"OK"))</f>
        <v/>
      </c>
      <c r="H25" s="20" t="str">
        <f>IF(5&gt;$D$7,"",SUMIFS(Movimientos!$G$6:$G$305,Movimientos!$H$6:$H$305,"Otros ingresos",Movimientos!$C$6:$C$305,"&gt;="&amp;DATE($D$6,5,1),Movimientos!$C$6:$C$305,"&lt;"&amp;EDATE(DATE($D$6,5,1),1),Movimientos!$J$6:$J$305,"OK"))</f>
        <v/>
      </c>
      <c r="I25" s="20" t="str">
        <f>IF(6&gt;$D$7,"",SUMIFS(Movimientos!$G$6:$G$305,Movimientos!$H$6:$H$305,"Otros ingresos",Movimientos!$C$6:$C$305,"&gt;="&amp;DATE($D$6,6,1),Movimientos!$C$6:$C$305,"&lt;"&amp;EDATE(DATE($D$6,6,1),1),Movimientos!$J$6:$J$305,"OK"))</f>
        <v/>
      </c>
      <c r="J25" s="20" t="str">
        <f>IF(7&gt;$D$7,"",SUMIFS(Movimientos!$G$6:$G$305,Movimientos!$H$6:$H$305,"Otros ingresos",Movimientos!$C$6:$C$305,"&gt;="&amp;DATE($D$6,7,1),Movimientos!$C$6:$C$305,"&lt;"&amp;EDATE(DATE($D$6,7,1),1),Movimientos!$J$6:$J$305,"OK"))</f>
        <v/>
      </c>
      <c r="K25" s="20" t="str">
        <f>IF(8&gt;$D$7,"",SUMIFS(Movimientos!$G$6:$G$305,Movimientos!$H$6:$H$305,"Otros ingresos",Movimientos!$C$6:$C$305,"&gt;="&amp;DATE($D$6,8,1),Movimientos!$C$6:$C$305,"&lt;"&amp;EDATE(DATE($D$6,8,1),1),Movimientos!$J$6:$J$305,"OK"))</f>
        <v/>
      </c>
      <c r="L25" s="20" t="str">
        <f>IF(9&gt;$D$7,"",SUMIFS(Movimientos!$G$6:$G$305,Movimientos!$H$6:$H$305,"Otros ingresos",Movimientos!$C$6:$C$305,"&gt;="&amp;DATE($D$6,9,1),Movimientos!$C$6:$C$305,"&lt;"&amp;EDATE(DATE($D$6,9,1),1),Movimientos!$J$6:$J$305,"OK"))</f>
        <v/>
      </c>
      <c r="M25" s="20" t="str">
        <f>IF(10&gt;$D$7,"",SUMIFS(Movimientos!$G$6:$G$305,Movimientos!$H$6:$H$305,"Otros ingresos",Movimientos!$C$6:$C$305,"&gt;="&amp;DATE($D$6,10,1),Movimientos!$C$6:$C$305,"&lt;"&amp;EDATE(DATE($D$6,10,1),1),Movimientos!$J$6:$J$305,"OK"))</f>
        <v/>
      </c>
      <c r="N25" s="20" t="str">
        <f>IF(11&gt;$D$7,"",SUMIFS(Movimientos!$G$6:$G$305,Movimientos!$H$6:$H$305,"Otros ingresos",Movimientos!$C$6:$C$305,"&gt;="&amp;DATE($D$6,11,1),Movimientos!$C$6:$C$305,"&lt;"&amp;EDATE(DATE($D$6,11,1),1),Movimientos!$J$6:$J$305,"OK"))</f>
        <v/>
      </c>
      <c r="O25" s="20" t="str">
        <f>IF(12&gt;$D$7,"",SUMIFS(Movimientos!$G$6:$G$305,Movimientos!$H$6:$H$305,"Otros ingresos",Movimientos!$C$6:$C$305,"&gt;="&amp;DATE($D$6,12,1),Movimientos!$C$6:$C$305,"&lt;"&amp;EDATE(DATE($D$6,12,1),1),Movimientos!$J$6:$J$305,"OK"))</f>
        <v/>
      </c>
      <c r="P25" s="20">
        <f t="shared" si="2"/>
        <v>60000</v>
      </c>
      <c r="Q25" s="1"/>
      <c r="R25" s="1"/>
      <c r="S25" s="1"/>
      <c r="T25" s="1"/>
      <c r="U25" s="1"/>
      <c r="V25" s="1"/>
    </row>
    <row r="26" ht="27.0" customHeight="1">
      <c r="A26" s="1"/>
      <c r="B26" s="1"/>
      <c r="C26" s="1" t="s">
        <v>47</v>
      </c>
      <c r="D26" s="20">
        <f>IF(1&gt;$D$7,"",SUMIFS(Movimientos!$G$6:$G$305,Movimientos!$H$6:$H$305,"Otros gastos",Movimientos!$C$6:$C$305,"&gt;="&amp;DATE($D$6,1,1),Movimientos!$C$6:$C$305,"&lt;"&amp;EDATE(DATE($D$6,1,1),1),Movimientos!$J$6:$J$305,"OK"))</f>
        <v>0</v>
      </c>
      <c r="E26" s="20">
        <f>IF(2&gt;$D$7,"",SUMIFS(Movimientos!$G$6:$G$305,Movimientos!$H$6:$H$305,"Otros gastos",Movimientos!$C$6:$C$305,"&gt;="&amp;DATE($D$6,2,1),Movimientos!$C$6:$C$305,"&lt;"&amp;EDATE(DATE($D$6,2,1),1),Movimientos!$J$6:$J$305,"OK"))</f>
        <v>0</v>
      </c>
      <c r="F26" s="20">
        <f>IF(3&gt;$D$7,"",SUMIFS(Movimientos!$G$6:$G$305,Movimientos!$H$6:$H$305,"Otros gastos",Movimientos!$C$6:$C$305,"&gt;="&amp;DATE($D$6,3,1),Movimientos!$C$6:$C$305,"&lt;"&amp;EDATE(DATE($D$6,3,1),1),Movimientos!$J$6:$J$305,"OK"))</f>
        <v>0</v>
      </c>
      <c r="G26" s="20" t="str">
        <f>IF(4&gt;$D$7,"",SUMIFS(Movimientos!$G$6:$G$305,Movimientos!$H$6:$H$305,"Otros gastos",Movimientos!$C$6:$C$305,"&gt;="&amp;DATE($D$6,4,1),Movimientos!$C$6:$C$305,"&lt;"&amp;EDATE(DATE($D$6,4,1),1),Movimientos!$J$6:$J$305,"OK"))</f>
        <v/>
      </c>
      <c r="H26" s="20" t="str">
        <f>IF(5&gt;$D$7,"",SUMIFS(Movimientos!$G$6:$G$305,Movimientos!$H$6:$H$305,"Otros gastos",Movimientos!$C$6:$C$305,"&gt;="&amp;DATE($D$6,5,1),Movimientos!$C$6:$C$305,"&lt;"&amp;EDATE(DATE($D$6,5,1),1),Movimientos!$J$6:$J$305,"OK"))</f>
        <v/>
      </c>
      <c r="I26" s="20" t="str">
        <f>IF(6&gt;$D$7,"",SUMIFS(Movimientos!$G$6:$G$305,Movimientos!$H$6:$H$305,"Otros gastos",Movimientos!$C$6:$C$305,"&gt;="&amp;DATE($D$6,6,1),Movimientos!$C$6:$C$305,"&lt;"&amp;EDATE(DATE($D$6,6,1),1),Movimientos!$J$6:$J$305,"OK"))</f>
        <v/>
      </c>
      <c r="J26" s="20" t="str">
        <f>IF(7&gt;$D$7,"",SUMIFS(Movimientos!$G$6:$G$305,Movimientos!$H$6:$H$305,"Otros gastos",Movimientos!$C$6:$C$305,"&gt;="&amp;DATE($D$6,7,1),Movimientos!$C$6:$C$305,"&lt;"&amp;EDATE(DATE($D$6,7,1),1),Movimientos!$J$6:$J$305,"OK"))</f>
        <v/>
      </c>
      <c r="K26" s="20" t="str">
        <f>IF(8&gt;$D$7,"",SUMIFS(Movimientos!$G$6:$G$305,Movimientos!$H$6:$H$305,"Otros gastos",Movimientos!$C$6:$C$305,"&gt;="&amp;DATE($D$6,8,1),Movimientos!$C$6:$C$305,"&lt;"&amp;EDATE(DATE($D$6,8,1),1),Movimientos!$J$6:$J$305,"OK"))</f>
        <v/>
      </c>
      <c r="L26" s="20" t="str">
        <f>IF(9&gt;$D$7,"",SUMIFS(Movimientos!$G$6:$G$305,Movimientos!$H$6:$H$305,"Otros gastos",Movimientos!$C$6:$C$305,"&gt;="&amp;DATE($D$6,9,1),Movimientos!$C$6:$C$305,"&lt;"&amp;EDATE(DATE($D$6,9,1),1),Movimientos!$J$6:$J$305,"OK"))</f>
        <v/>
      </c>
      <c r="M26" s="20" t="str">
        <f>IF(10&gt;$D$7,"",SUMIFS(Movimientos!$G$6:$G$305,Movimientos!$H$6:$H$305,"Otros gastos",Movimientos!$C$6:$C$305,"&gt;="&amp;DATE($D$6,10,1),Movimientos!$C$6:$C$305,"&lt;"&amp;EDATE(DATE($D$6,10,1),1),Movimientos!$J$6:$J$305,"OK"))</f>
        <v/>
      </c>
      <c r="N26" s="20" t="str">
        <f>IF(11&gt;$D$7,"",SUMIFS(Movimientos!$G$6:$G$305,Movimientos!$H$6:$H$305,"Otros gastos",Movimientos!$C$6:$C$305,"&gt;="&amp;DATE($D$6,11,1),Movimientos!$C$6:$C$305,"&lt;"&amp;EDATE(DATE($D$6,11,1),1),Movimientos!$J$6:$J$305,"OK"))</f>
        <v/>
      </c>
      <c r="O26" s="20" t="str">
        <f>IF(12&gt;$D$7,"",SUMIFS(Movimientos!$G$6:$G$305,Movimientos!$H$6:$H$305,"Otros gastos",Movimientos!$C$6:$C$305,"&gt;="&amp;DATE($D$6,12,1),Movimientos!$C$6:$C$305,"&lt;"&amp;EDATE(DATE($D$6,12,1),1),Movimientos!$J$6:$J$305,"OK"))</f>
        <v/>
      </c>
      <c r="P26" s="20">
        <f t="shared" si="2"/>
        <v>0</v>
      </c>
      <c r="Q26" s="1"/>
      <c r="R26" s="1"/>
      <c r="S26" s="1"/>
      <c r="T26" s="1"/>
      <c r="U26" s="1"/>
      <c r="V26" s="1"/>
    </row>
    <row r="27" ht="27.0" customHeight="1">
      <c r="A27" s="1"/>
      <c r="B27" s="1"/>
      <c r="C27" s="1" t="s">
        <v>41</v>
      </c>
      <c r="D27" s="20">
        <f>IF(1&gt;$D$7,"",SUMIFS(Movimientos!$G$6:$G$305,Movimientos!$H$6:$H$305,"Intereses",Movimientos!$C$6:$C$305,"&gt;="&amp;DATE($D$6,1,1),Movimientos!$C$6:$C$305,"&lt;"&amp;EDATE(DATE($D$6,1,1),1),Movimientos!$J$6:$J$305,"OK"))</f>
        <v>50000</v>
      </c>
      <c r="E27" s="20">
        <f>IF(2&gt;$D$7,"",SUMIFS(Movimientos!$G$6:$G$305,Movimientos!$H$6:$H$305,"Intereses",Movimientos!$C$6:$C$305,"&gt;="&amp;DATE($D$6,2,1),Movimientos!$C$6:$C$305,"&lt;"&amp;EDATE(DATE($D$6,2,1),1),Movimientos!$J$6:$J$305,"OK"))</f>
        <v>50000</v>
      </c>
      <c r="F27" s="20">
        <f>IF(3&gt;$D$7,"",SUMIFS(Movimientos!$G$6:$G$305,Movimientos!$H$6:$H$305,"Intereses",Movimientos!$C$6:$C$305,"&gt;="&amp;DATE($D$6,3,1),Movimientos!$C$6:$C$305,"&lt;"&amp;EDATE(DATE($D$6,3,1),1),Movimientos!$J$6:$J$305,"OK"))</f>
        <v>50000</v>
      </c>
      <c r="G27" s="20" t="str">
        <f>IF(4&gt;$D$7,"",SUMIFS(Movimientos!$G$6:$G$305,Movimientos!$H$6:$H$305,"Intereses",Movimientos!$C$6:$C$305,"&gt;="&amp;DATE($D$6,4,1),Movimientos!$C$6:$C$305,"&lt;"&amp;EDATE(DATE($D$6,4,1),1),Movimientos!$J$6:$J$305,"OK"))</f>
        <v/>
      </c>
      <c r="H27" s="20" t="str">
        <f>IF(5&gt;$D$7,"",SUMIFS(Movimientos!$G$6:$G$305,Movimientos!$H$6:$H$305,"Intereses",Movimientos!$C$6:$C$305,"&gt;="&amp;DATE($D$6,5,1),Movimientos!$C$6:$C$305,"&lt;"&amp;EDATE(DATE($D$6,5,1),1),Movimientos!$J$6:$J$305,"OK"))</f>
        <v/>
      </c>
      <c r="I27" s="20" t="str">
        <f>IF(6&gt;$D$7,"",SUMIFS(Movimientos!$G$6:$G$305,Movimientos!$H$6:$H$305,"Intereses",Movimientos!$C$6:$C$305,"&gt;="&amp;DATE($D$6,6,1),Movimientos!$C$6:$C$305,"&lt;"&amp;EDATE(DATE($D$6,6,1),1),Movimientos!$J$6:$J$305,"OK"))</f>
        <v/>
      </c>
      <c r="J27" s="20" t="str">
        <f>IF(7&gt;$D$7,"",SUMIFS(Movimientos!$G$6:$G$305,Movimientos!$H$6:$H$305,"Intereses",Movimientos!$C$6:$C$305,"&gt;="&amp;DATE($D$6,7,1),Movimientos!$C$6:$C$305,"&lt;"&amp;EDATE(DATE($D$6,7,1),1),Movimientos!$J$6:$J$305,"OK"))</f>
        <v/>
      </c>
      <c r="K27" s="20" t="str">
        <f>IF(8&gt;$D$7,"",SUMIFS(Movimientos!$G$6:$G$305,Movimientos!$H$6:$H$305,"Intereses",Movimientos!$C$6:$C$305,"&gt;="&amp;DATE($D$6,8,1),Movimientos!$C$6:$C$305,"&lt;"&amp;EDATE(DATE($D$6,8,1),1),Movimientos!$J$6:$J$305,"OK"))</f>
        <v/>
      </c>
      <c r="L27" s="20" t="str">
        <f>IF(9&gt;$D$7,"",SUMIFS(Movimientos!$G$6:$G$305,Movimientos!$H$6:$H$305,"Intereses",Movimientos!$C$6:$C$305,"&gt;="&amp;DATE($D$6,9,1),Movimientos!$C$6:$C$305,"&lt;"&amp;EDATE(DATE($D$6,9,1),1),Movimientos!$J$6:$J$305,"OK"))</f>
        <v/>
      </c>
      <c r="M27" s="20" t="str">
        <f>IF(10&gt;$D$7,"",SUMIFS(Movimientos!$G$6:$G$305,Movimientos!$H$6:$H$305,"Intereses",Movimientos!$C$6:$C$305,"&gt;="&amp;DATE($D$6,10,1),Movimientos!$C$6:$C$305,"&lt;"&amp;EDATE(DATE($D$6,10,1),1),Movimientos!$J$6:$J$305,"OK"))</f>
        <v/>
      </c>
      <c r="N27" s="20" t="str">
        <f>IF(11&gt;$D$7,"",SUMIFS(Movimientos!$G$6:$G$305,Movimientos!$H$6:$H$305,"Intereses",Movimientos!$C$6:$C$305,"&gt;="&amp;DATE($D$6,11,1),Movimientos!$C$6:$C$305,"&lt;"&amp;EDATE(DATE($D$6,11,1),1),Movimientos!$J$6:$J$305,"OK"))</f>
        <v/>
      </c>
      <c r="O27" s="20" t="str">
        <f>IF(12&gt;$D$7,"",SUMIFS(Movimientos!$G$6:$G$305,Movimientos!$H$6:$H$305,"Intereses",Movimientos!$C$6:$C$305,"&gt;="&amp;DATE($D$6,12,1),Movimientos!$C$6:$C$305,"&lt;"&amp;EDATE(DATE($D$6,12,1),1),Movimientos!$J$6:$J$305,"OK"))</f>
        <v/>
      </c>
      <c r="P27" s="20">
        <f t="shared" si="2"/>
        <v>150000</v>
      </c>
      <c r="Q27" s="1"/>
      <c r="R27" s="1"/>
      <c r="S27" s="1"/>
      <c r="T27" s="1"/>
      <c r="U27" s="1"/>
      <c r="V27" s="1"/>
    </row>
    <row r="28" ht="27.0" customHeight="1">
      <c r="A28" s="1"/>
      <c r="B28" s="1"/>
      <c r="C28" s="22" t="s">
        <v>143</v>
      </c>
      <c r="D28" s="23">
        <f>IF(1&gt;$D$7,"",D24+D25-D26-D27)</f>
        <v>1070000</v>
      </c>
      <c r="E28" s="23">
        <f>IF(2&gt;$D$7,"",E24+E25-E26-E27)</f>
        <v>1370000</v>
      </c>
      <c r="F28" s="23">
        <f>IF(3&gt;$D$7,"",F24+F25-F26-F27)</f>
        <v>1670000</v>
      </c>
      <c r="G28" s="23" t="str">
        <f>IF(4&gt;$D$7,"",G24+G25-G26-G27)</f>
        <v/>
      </c>
      <c r="H28" s="23" t="str">
        <f>IF(5&gt;$D$7,"",H24+H25-H26-H27)</f>
        <v/>
      </c>
      <c r="I28" s="23" t="str">
        <f>IF(6&gt;$D$7,"",I24+I25-I26-I27)</f>
        <v/>
      </c>
      <c r="J28" s="23" t="str">
        <f>IF(7&gt;$D$7,"",J24+J25-J26-J27)</f>
        <v/>
      </c>
      <c r="K28" s="23" t="str">
        <f>IF(8&gt;$D$7,"",K24+K25-K26-K27)</f>
        <v/>
      </c>
      <c r="L28" s="23" t="str">
        <f>IF(9&gt;$D$7,"",L24+L25-L26-L27)</f>
        <v/>
      </c>
      <c r="M28" s="23" t="str">
        <f>IF(10&gt;$D$7,"",M24+M25-M26-M27)</f>
        <v/>
      </c>
      <c r="N28" s="23" t="str">
        <f>IF(11&gt;$D$7,"",N24+N25-N26-N27)</f>
        <v/>
      </c>
      <c r="O28" s="23" t="str">
        <f>IF(12&gt;$D$7,"",O24+O25-O26-O27)</f>
        <v/>
      </c>
      <c r="P28" s="23">
        <f t="shared" si="2"/>
        <v>4110000</v>
      </c>
      <c r="Q28" s="1"/>
      <c r="R28" s="1"/>
      <c r="S28" s="1"/>
      <c r="T28" s="1"/>
      <c r="U28" s="1"/>
      <c r="V28" s="1"/>
    </row>
    <row r="29" ht="27.0" customHeight="1">
      <c r="A29" s="1"/>
      <c r="B29" s="1"/>
      <c r="C29" s="1" t="s">
        <v>49</v>
      </c>
      <c r="D29" s="20">
        <f>IF(1&gt;$D$7,"",SUMIFS(Movimientos!$G$6:$G$305,Movimientos!$H$6:$H$305,"Impuesto",Movimientos!$C$6:$C$305,"&gt;="&amp;DATE($D$6,1,1),Movimientos!$C$6:$C$305,"&lt;"&amp;EDATE(DATE($D$6,1,1),1),Movimientos!$J$6:$J$305,"OK"))</f>
        <v>100000</v>
      </c>
      <c r="E29" s="20">
        <f>IF(2&gt;$D$7,"",SUMIFS(Movimientos!$G$6:$G$305,Movimientos!$H$6:$H$305,"Impuesto",Movimientos!$C$6:$C$305,"&gt;="&amp;DATE($D$6,2,1),Movimientos!$C$6:$C$305,"&lt;"&amp;EDATE(DATE($D$6,2,1),1),Movimientos!$J$6:$J$305,"OK"))</f>
        <v>100000</v>
      </c>
      <c r="F29" s="20">
        <f>IF(3&gt;$D$7,"",SUMIFS(Movimientos!$G$6:$G$305,Movimientos!$H$6:$H$305,"Impuesto",Movimientos!$C$6:$C$305,"&gt;="&amp;DATE($D$6,3,1),Movimientos!$C$6:$C$305,"&lt;"&amp;EDATE(DATE($D$6,3,1),1),Movimientos!$J$6:$J$305,"OK"))</f>
        <v>100000</v>
      </c>
      <c r="G29" s="20" t="str">
        <f>IF(4&gt;$D$7,"",SUMIFS(Movimientos!$G$6:$G$305,Movimientos!$H$6:$H$305,"Impuesto",Movimientos!$C$6:$C$305,"&gt;="&amp;DATE($D$6,4,1),Movimientos!$C$6:$C$305,"&lt;"&amp;EDATE(DATE($D$6,4,1),1),Movimientos!$J$6:$J$305,"OK"))</f>
        <v/>
      </c>
      <c r="H29" s="20" t="str">
        <f>IF(5&gt;$D$7,"",SUMIFS(Movimientos!$G$6:$G$305,Movimientos!$H$6:$H$305,"Impuesto",Movimientos!$C$6:$C$305,"&gt;="&amp;DATE($D$6,5,1),Movimientos!$C$6:$C$305,"&lt;"&amp;EDATE(DATE($D$6,5,1),1),Movimientos!$J$6:$J$305,"OK"))</f>
        <v/>
      </c>
      <c r="I29" s="20" t="str">
        <f>IF(6&gt;$D$7,"",SUMIFS(Movimientos!$G$6:$G$305,Movimientos!$H$6:$H$305,"Impuesto",Movimientos!$C$6:$C$305,"&gt;="&amp;DATE($D$6,6,1),Movimientos!$C$6:$C$305,"&lt;"&amp;EDATE(DATE($D$6,6,1),1),Movimientos!$J$6:$J$305,"OK"))</f>
        <v/>
      </c>
      <c r="J29" s="20" t="str">
        <f>IF(7&gt;$D$7,"",SUMIFS(Movimientos!$G$6:$G$305,Movimientos!$H$6:$H$305,"Impuesto",Movimientos!$C$6:$C$305,"&gt;="&amp;DATE($D$6,7,1),Movimientos!$C$6:$C$305,"&lt;"&amp;EDATE(DATE($D$6,7,1),1),Movimientos!$J$6:$J$305,"OK"))</f>
        <v/>
      </c>
      <c r="K29" s="20" t="str">
        <f>IF(8&gt;$D$7,"",SUMIFS(Movimientos!$G$6:$G$305,Movimientos!$H$6:$H$305,"Impuesto",Movimientos!$C$6:$C$305,"&gt;="&amp;DATE($D$6,8,1),Movimientos!$C$6:$C$305,"&lt;"&amp;EDATE(DATE($D$6,8,1),1),Movimientos!$J$6:$J$305,"OK"))</f>
        <v/>
      </c>
      <c r="L29" s="20" t="str">
        <f>IF(9&gt;$D$7,"",SUMIFS(Movimientos!$G$6:$G$305,Movimientos!$H$6:$H$305,"Impuesto",Movimientos!$C$6:$C$305,"&gt;="&amp;DATE($D$6,9,1),Movimientos!$C$6:$C$305,"&lt;"&amp;EDATE(DATE($D$6,9,1),1),Movimientos!$J$6:$J$305,"OK"))</f>
        <v/>
      </c>
      <c r="M29" s="20" t="str">
        <f>IF(10&gt;$D$7,"",SUMIFS(Movimientos!$G$6:$G$305,Movimientos!$H$6:$H$305,"Impuesto",Movimientos!$C$6:$C$305,"&gt;="&amp;DATE($D$6,10,1),Movimientos!$C$6:$C$305,"&lt;"&amp;EDATE(DATE($D$6,10,1),1),Movimientos!$J$6:$J$305,"OK"))</f>
        <v/>
      </c>
      <c r="N29" s="20" t="str">
        <f>IF(11&gt;$D$7,"",SUMIFS(Movimientos!$G$6:$G$305,Movimientos!$H$6:$H$305,"Impuesto",Movimientos!$C$6:$C$305,"&gt;="&amp;DATE($D$6,11,1),Movimientos!$C$6:$C$305,"&lt;"&amp;EDATE(DATE($D$6,11,1),1),Movimientos!$J$6:$J$305,"OK"))</f>
        <v/>
      </c>
      <c r="O29" s="20" t="str">
        <f>IF(12&gt;$D$7,"",SUMIFS(Movimientos!$G$6:$G$305,Movimientos!$H$6:$H$305,"Impuesto",Movimientos!$C$6:$C$305,"&gt;="&amp;DATE($D$6,12,1),Movimientos!$C$6:$C$305,"&lt;"&amp;EDATE(DATE($D$6,12,1),1),Movimientos!$J$6:$J$305,"OK"))</f>
        <v/>
      </c>
      <c r="P29" s="20">
        <f t="shared" si="2"/>
        <v>300000</v>
      </c>
      <c r="Q29" s="1"/>
      <c r="R29" s="1"/>
      <c r="S29" s="1"/>
      <c r="T29" s="1"/>
      <c r="U29" s="1"/>
      <c r="V29" s="1"/>
    </row>
    <row r="30" ht="27.0" customHeight="1">
      <c r="A30" s="1"/>
      <c r="B30" s="1"/>
      <c r="C30" s="25" t="s">
        <v>144</v>
      </c>
      <c r="D30" s="26">
        <f>IF(1&gt;$D$7,"",D28-D29)</f>
        <v>970000</v>
      </c>
      <c r="E30" s="26">
        <f>IF(2&gt;$D$7,"",E28-E29)</f>
        <v>1270000</v>
      </c>
      <c r="F30" s="26">
        <f>IF(3&gt;$D$7,"",F28-F29)</f>
        <v>1570000</v>
      </c>
      <c r="G30" s="26" t="str">
        <f>IF(4&gt;$D$7,"",G28-G29)</f>
        <v/>
      </c>
      <c r="H30" s="26" t="str">
        <f>IF(5&gt;$D$7,"",H28-H29)</f>
        <v/>
      </c>
      <c r="I30" s="26" t="str">
        <f>IF(6&gt;$D$7,"",I28-I29)</f>
        <v/>
      </c>
      <c r="J30" s="26" t="str">
        <f>IF(7&gt;$D$7,"",J28-J29)</f>
        <v/>
      </c>
      <c r="K30" s="26" t="str">
        <f>IF(8&gt;$D$7,"",K28-K29)</f>
        <v/>
      </c>
      <c r="L30" s="26" t="str">
        <f>IF(9&gt;$D$7,"",L28-L29)</f>
        <v/>
      </c>
      <c r="M30" s="26" t="str">
        <f>IF(10&gt;$D$7,"",M28-M29)</f>
        <v/>
      </c>
      <c r="N30" s="26" t="str">
        <f>IF(11&gt;$D$7,"",N28-N29)</f>
        <v/>
      </c>
      <c r="O30" s="26" t="str">
        <f>IF(12&gt;$D$7,"",O28-O29)</f>
        <v/>
      </c>
      <c r="P30" s="26">
        <f t="shared" si="2"/>
        <v>3810000</v>
      </c>
      <c r="Q30" s="1"/>
      <c r="R30" s="1"/>
      <c r="S30" s="1"/>
      <c r="T30" s="1"/>
      <c r="U30" s="1"/>
      <c r="V30" s="1"/>
    </row>
    <row r="31" ht="27.0" customHeight="1">
      <c r="A31" s="1"/>
      <c r="B31" s="1"/>
      <c r="C31" s="1" t="s">
        <v>145</v>
      </c>
      <c r="D31" s="24">
        <f>IF(1&gt;$D$7,"",IF(D14=0,"s/base",D30/D14))</f>
        <v>0.1979591837</v>
      </c>
      <c r="E31" s="24">
        <f>IF(2&gt;$D$7,"",IF(E14=0,"s/base",E30/E14))</f>
        <v>0.2351851852</v>
      </c>
      <c r="F31" s="24">
        <f>IF(3&gt;$D$7,"",IF(F14=0,"s/base",F30/F14))</f>
        <v>0.2661016949</v>
      </c>
      <c r="G31" s="24" t="str">
        <f>IF(4&gt;$D$7,"",IF(G14=0,"s/base",G30/G14))</f>
        <v/>
      </c>
      <c r="H31" s="24" t="str">
        <f>IF(5&gt;$D$7,"",IF(H14=0,"s/base",H30/H14))</f>
        <v/>
      </c>
      <c r="I31" s="24" t="str">
        <f>IF(6&gt;$D$7,"",IF(I14=0,"s/base",I30/I14))</f>
        <v/>
      </c>
      <c r="J31" s="24" t="str">
        <f>IF(7&gt;$D$7,"",IF(J14=0,"s/base",J30/J14))</f>
        <v/>
      </c>
      <c r="K31" s="24" t="str">
        <f>IF(8&gt;$D$7,"",IF(K14=0,"s/base",K30/K14))</f>
        <v/>
      </c>
      <c r="L31" s="24" t="str">
        <f>IF(9&gt;$D$7,"",IF(L14=0,"s/base",L30/L14))</f>
        <v/>
      </c>
      <c r="M31" s="24" t="str">
        <f>IF(10&gt;$D$7,"",IF(M14=0,"s/base",M30/M14))</f>
        <v/>
      </c>
      <c r="N31" s="24" t="str">
        <f>IF(11&gt;$D$7,"",IF(N14=0,"s/base",N30/N14))</f>
        <v/>
      </c>
      <c r="O31" s="24" t="str">
        <f>IF(12&gt;$D$7,"",IF(O14=0,"s/base",O30/O14))</f>
        <v/>
      </c>
      <c r="P31" s="24">
        <f>IF(P14=0,"s/base",P30/P14)</f>
        <v>0.2351851852</v>
      </c>
      <c r="Q31" s="1"/>
      <c r="R31" s="1"/>
      <c r="S31" s="1"/>
      <c r="T31" s="1"/>
      <c r="U31" s="1"/>
      <c r="V31" s="1"/>
    </row>
    <row r="32" ht="27.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ht="27.0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ht="27.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ht="27.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ht="27.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ht="27.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ht="27.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ht="27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ht="27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ht="27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ht="27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ht="27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ht="27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ht="27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ht="27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ht="27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ht="27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ht="27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ht="27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ht="27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ht="27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ht="27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ht="48.0" customHeight="1">
      <c r="A54" s="1"/>
      <c r="B54" s="1"/>
      <c r="C54" s="5" t="s">
        <v>146</v>
      </c>
      <c r="D54" s="5" t="s">
        <v>147</v>
      </c>
      <c r="E54" s="5" t="s">
        <v>148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ht="27.0" customHeight="1">
      <c r="A55" s="1"/>
      <c r="B55" s="1"/>
      <c r="C55" s="27" t="str">
        <f>TEXT(DATE($D$6,1,1),"mmm-yy")</f>
        <v>ene-26</v>
      </c>
      <c r="D55" s="20">
        <f>IF(1&gt;$D$7,"",D14)</f>
        <v>4900000</v>
      </c>
      <c r="E55" s="20">
        <f>IF(1&gt;$D$7,"",D30)</f>
        <v>970000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ht="27.0" customHeight="1">
      <c r="A56" s="1"/>
      <c r="B56" s="1"/>
      <c r="C56" s="27" t="str">
        <f>TEXT(DATE($D$6,2,1),"mmm-yy")</f>
        <v>feb-26</v>
      </c>
      <c r="D56" s="20">
        <f>IF(2&gt;$D$7,"",E14)</f>
        <v>5400000</v>
      </c>
      <c r="E56" s="20">
        <f>IF(2&gt;$D$7,"",E30)</f>
        <v>1270000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ht="27.0" customHeight="1">
      <c r="A57" s="1"/>
      <c r="B57" s="1"/>
      <c r="C57" s="27" t="str">
        <f>TEXT(DATE($D$6,3,1),"mmm-yy")</f>
        <v>mar-26</v>
      </c>
      <c r="D57" s="20">
        <f>IF(3&gt;$D$7,"",F14)</f>
        <v>5900000</v>
      </c>
      <c r="E57" s="20">
        <f>IF(3&gt;$D$7,"",F30)</f>
        <v>1570000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ht="27.0" customHeight="1">
      <c r="A58" s="1"/>
      <c r="B58" s="1"/>
      <c r="C58" s="27" t="str">
        <f>TEXT(DATE($D$6,4,1),"mmm-yy")</f>
        <v>abr-26</v>
      </c>
      <c r="D58" s="20" t="str">
        <f>IF(4&gt;$D$7,"",G14)</f>
        <v/>
      </c>
      <c r="E58" s="20" t="str">
        <f>IF(4&gt;$D$7,"",G30)</f>
        <v/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ht="27.0" customHeight="1">
      <c r="A59" s="1"/>
      <c r="B59" s="1"/>
      <c r="C59" s="27" t="str">
        <f>TEXT(DATE($D$6,5,1),"mmm-yy")</f>
        <v>may-26</v>
      </c>
      <c r="D59" s="20" t="str">
        <f>IF(5&gt;$D$7,"",H14)</f>
        <v/>
      </c>
      <c r="E59" s="20" t="str">
        <f>IF(5&gt;$D$7,"",H30)</f>
        <v/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ht="27.0" customHeight="1">
      <c r="A60" s="1"/>
      <c r="B60" s="1"/>
      <c r="C60" s="27" t="str">
        <f>TEXT(DATE($D$6,6,1),"mmm-yy")</f>
        <v>jun-26</v>
      </c>
      <c r="D60" s="20" t="str">
        <f>IF(6&gt;$D$7,"",I14)</f>
        <v/>
      </c>
      <c r="E60" s="20" t="str">
        <f>IF(6&gt;$D$7,"",I30)</f>
        <v/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ht="27.0" customHeight="1">
      <c r="A61" s="1"/>
      <c r="B61" s="1"/>
      <c r="C61" s="27" t="str">
        <f>TEXT(DATE($D$6,7,1),"mmm-yy")</f>
        <v>jul-26</v>
      </c>
      <c r="D61" s="20" t="str">
        <f>IF(7&gt;$D$7,"",J14)</f>
        <v/>
      </c>
      <c r="E61" s="20" t="str">
        <f>IF(7&gt;$D$7,"",J30)</f>
        <v/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ht="27.0" customHeight="1">
      <c r="A62" s="1"/>
      <c r="B62" s="1"/>
      <c r="C62" s="27" t="str">
        <f>TEXT(DATE($D$6,8,1),"mmm-yy")</f>
        <v>ago-26</v>
      </c>
      <c r="D62" s="20" t="str">
        <f>IF(8&gt;$D$7,"",K14)</f>
        <v/>
      </c>
      <c r="E62" s="20" t="str">
        <f>IF(8&gt;$D$7,"",K30)</f>
        <v/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ht="27.0" customHeight="1">
      <c r="A63" s="1"/>
      <c r="B63" s="1"/>
      <c r="C63" s="27" t="str">
        <f>TEXT(DATE($D$6,9,1),"mmm-yy")</f>
        <v>sept-26</v>
      </c>
      <c r="D63" s="20" t="str">
        <f>IF(9&gt;$D$7,"",L14)</f>
        <v/>
      </c>
      <c r="E63" s="20" t="str">
        <f>IF(9&gt;$D$7,"",L30)</f>
        <v/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ht="27.0" customHeight="1">
      <c r="A64" s="1"/>
      <c r="B64" s="1"/>
      <c r="C64" s="27" t="str">
        <f>TEXT(DATE($D$6,10,1),"mmm-yy")</f>
        <v>oct-26</v>
      </c>
      <c r="D64" s="20" t="str">
        <f>IF(10&gt;$D$7,"",M14)</f>
        <v/>
      </c>
      <c r="E64" s="20" t="str">
        <f>IF(10&gt;$D$7,"",M30)</f>
        <v/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ht="27.0" customHeight="1">
      <c r="A65" s="1"/>
      <c r="B65" s="1"/>
      <c r="C65" s="27" t="str">
        <f>TEXT(DATE($D$6,11,1),"mmm-yy")</f>
        <v>nov-26</v>
      </c>
      <c r="D65" s="20" t="str">
        <f>IF(11&gt;$D$7,"",N14)</f>
        <v/>
      </c>
      <c r="E65" s="20" t="str">
        <f>IF(11&gt;$D$7,"",N30)</f>
        <v/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ht="27.0" customHeight="1">
      <c r="A66" s="1"/>
      <c r="B66" s="1"/>
      <c r="C66" s="27" t="str">
        <f>TEXT(DATE($D$6,12,1),"mmm-yy")</f>
        <v>dic-26</v>
      </c>
      <c r="D66" s="20" t="str">
        <f>IF(12&gt;$D$7,"",O14)</f>
        <v/>
      </c>
      <c r="E66" s="20" t="str">
        <f>IF(12&gt;$D$7,"",O30)</f>
        <v/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ht="27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ht="27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ht="27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ht="27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ht="27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ht="27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ht="27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ht="27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ht="27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ht="27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ht="27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ht="27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ht="27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ht="27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ht="27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ht="27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ht="27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ht="27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ht="27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ht="27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ht="27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ht="27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ht="27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ht="27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F6:K8"/>
  </mergeCells>
  <dataValidations>
    <dataValidation type="decimal" allowBlank="1" sqref="D6">
      <formula1>2000.0</formula1>
      <formula2>2100.0</formula2>
    </dataValidation>
    <dataValidation type="decimal" allowBlank="1" sqref="D7">
      <formula1>1.0</formula1>
      <formula2>12.0</formula2>
    </dataValidation>
  </dataValidations>
  <printOptions/>
  <pageMargins bottom="0.75" footer="0.0" header="0.0" left="0.7" right="0.7" top="0.75"/>
  <pageSetup orientation="landscape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68575"/>
    <pageSetUpPr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2" width="3.0"/>
    <col customWidth="1" min="3" max="3" width="17.0"/>
    <col customWidth="1" min="4" max="5" width="21.0"/>
    <col customWidth="1" min="6" max="6" width="36.0"/>
    <col customWidth="1" min="7" max="7" width="19.0"/>
    <col customWidth="1" min="8" max="10" width="23.0"/>
    <col customWidth="1" min="11" max="22" width="19.0"/>
    <col customWidth="1" min="23" max="26" width="8.63"/>
  </cols>
  <sheetData>
    <row r="1" ht="27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7.0" customHeight="1">
      <c r="A2" s="1"/>
      <c r="B2" s="1"/>
      <c r="C2" s="2" t="s">
        <v>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27.0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7.0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48.0" customHeight="1">
      <c r="A5" s="1"/>
      <c r="B5" s="1"/>
      <c r="C5" s="5" t="s">
        <v>4</v>
      </c>
      <c r="D5" s="5" t="s">
        <v>7</v>
      </c>
      <c r="E5" s="5" t="s">
        <v>9</v>
      </c>
      <c r="F5" s="5" t="s">
        <v>11</v>
      </c>
      <c r="G5" s="5" t="s">
        <v>12</v>
      </c>
      <c r="H5" s="5" t="s">
        <v>13</v>
      </c>
      <c r="I5" s="5" t="s">
        <v>8</v>
      </c>
      <c r="J5" s="5" t="s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ht="27.0" customHeight="1">
      <c r="A6" s="1"/>
      <c r="B6" s="1"/>
      <c r="C6" s="8">
        <v>46037.0</v>
      </c>
      <c r="D6" s="6" t="s">
        <v>18</v>
      </c>
      <c r="E6" s="6" t="s">
        <v>14</v>
      </c>
      <c r="F6" s="6" t="s">
        <v>19</v>
      </c>
      <c r="G6" s="13">
        <v>5000000.0</v>
      </c>
      <c r="H6" s="1" t="str">
        <f>IF(COUNTA(C6:G6)=0,"",IF(COUNTIF(Cuentas!$C$6:$C$25,E6)=1,VLOOKUP(E6,Cuentas!$C$6:$G$25,3,FALSE),"Sin cuenta"))</f>
        <v>Ventas</v>
      </c>
      <c r="I6" s="1">
        <f>IF(COUNTA(C6:G6)=0,"",IF(COUNTIF(Cuentas!$C$6:$C$25,E6)=1,VLOOKUP(E6,Cuentas!$C$6:$G$25,4,FALSE),0))</f>
        <v>1</v>
      </c>
      <c r="J6" s="1" t="str">
        <f>IF(COUNTA(C6:G6)=0,"",IF(AND(ISNUMBER(C6),C6&gt;0,D6&lt;&gt;"",COUNTIF($D$6:$D$305,D6)=1,COUNTIF(Cuentas!$C$6:$C$25,E6)=1,ISNUMBER(G6),IFERROR(VLOOKUP(E6,Cuentas!$C$6:$G$25,5,FALSE),"Revisar")="OK"),"OK","Revisar"))</f>
        <v>OK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ht="27.0" customHeight="1">
      <c r="A7" s="1"/>
      <c r="B7" s="1"/>
      <c r="C7" s="8">
        <v>46037.0</v>
      </c>
      <c r="D7" s="6" t="s">
        <v>42</v>
      </c>
      <c r="E7" s="6" t="s">
        <v>21</v>
      </c>
      <c r="F7" s="6" t="s">
        <v>45</v>
      </c>
      <c r="G7" s="13">
        <v>100000.0</v>
      </c>
      <c r="H7" s="1" t="str">
        <f>IF(COUNTA(C7:G7)=0,"",IF(COUNTIF(Cuentas!$C$6:$C$25,E7)=1,VLOOKUP(E7,Cuentas!$C$6:$G$25,3,FALSE),"Sin cuenta"))</f>
        <v>Devoluciones</v>
      </c>
      <c r="I7" s="1">
        <f>IF(COUNTA(C7:G7)=0,"",IF(COUNTIF(Cuentas!$C$6:$C$25,E7)=1,VLOOKUP(E7,Cuentas!$C$6:$G$25,4,FALSE),0))</f>
        <v>-1</v>
      </c>
      <c r="J7" s="1" t="str">
        <f>IF(COUNTA(C7:G7)=0,"",IF(AND(ISNUMBER(C7),C7&gt;0,D7&lt;&gt;"",COUNTIF($D$6:$D$305,D7)=1,COUNTIF(Cuentas!$C$6:$C$25,E7)=1,ISNUMBER(G7),IFERROR(VLOOKUP(E7,Cuentas!$C$6:$G$25,5,FALSE),"Revisar")="OK"),"OK","Revisar"))</f>
        <v>OK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27.0" customHeight="1">
      <c r="A8" s="1"/>
      <c r="B8" s="1"/>
      <c r="C8" s="8">
        <v>46037.0</v>
      </c>
      <c r="D8" s="6" t="s">
        <v>51</v>
      </c>
      <c r="E8" s="6" t="s">
        <v>24</v>
      </c>
      <c r="F8" s="6" t="s">
        <v>52</v>
      </c>
      <c r="G8" s="13">
        <v>2000000.0</v>
      </c>
      <c r="H8" s="1" t="str">
        <f>IF(COUNTA(C8:G8)=0,"",IF(COUNTIF(Cuentas!$C$6:$C$25,E8)=1,VLOOKUP(E8,Cuentas!$C$6:$G$25,3,FALSE),"Sin cuenta"))</f>
        <v>Costo de ventas</v>
      </c>
      <c r="I8" s="1">
        <f>IF(COUNTA(C8:G8)=0,"",IF(COUNTIF(Cuentas!$C$6:$C$25,E8)=1,VLOOKUP(E8,Cuentas!$C$6:$G$25,4,FALSE),0))</f>
        <v>-1</v>
      </c>
      <c r="J8" s="1" t="str">
        <f>IF(COUNTA(C8:G8)=0,"",IF(AND(ISNUMBER(C8),C8&gt;0,D8&lt;&gt;"",COUNTIF($D$6:$D$305,D8)=1,COUNTIF(Cuentas!$C$6:$C$25,E8)=1,ISNUMBER(G8),IFERROR(VLOOKUP(E8,Cuentas!$C$6:$G$25,5,FALSE),"Revisar")="OK"),"OK","Revisar"))</f>
        <v>OK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ht="27.0" customHeight="1">
      <c r="A9" s="1"/>
      <c r="B9" s="1"/>
      <c r="C9" s="8">
        <v>46037.0</v>
      </c>
      <c r="D9" s="6" t="s">
        <v>53</v>
      </c>
      <c r="E9" s="6" t="s">
        <v>27</v>
      </c>
      <c r="F9" s="6" t="s">
        <v>54</v>
      </c>
      <c r="G9" s="13">
        <v>1000000.0</v>
      </c>
      <c r="H9" s="1" t="str">
        <f>IF(COUNTA(C9:G9)=0,"",IF(COUNTIF(Cuentas!$C$6:$C$25,E9)=1,VLOOKUP(E9,Cuentas!$C$6:$G$25,3,FALSE),"Sin cuenta"))</f>
        <v>Personal</v>
      </c>
      <c r="I9" s="1">
        <f>IF(COUNTA(C9:G9)=0,"",IF(COUNTIF(Cuentas!$C$6:$C$25,E9)=1,VLOOKUP(E9,Cuentas!$C$6:$G$25,4,FALSE),0))</f>
        <v>-1</v>
      </c>
      <c r="J9" s="1" t="str">
        <f>IF(COUNTA(C9:G9)=0,"",IF(AND(ISNUMBER(C9),C9&gt;0,D9&lt;&gt;"",COUNTIF($D$6:$D$305,D9)=1,COUNTIF(Cuentas!$C$6:$C$25,E9)=1,ISNUMBER(G9),IFERROR(VLOOKUP(E9,Cuentas!$C$6:$G$25,5,FALSE),"Revisar")="OK"),"OK","Revisar"))</f>
        <v>OK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ht="27.0" customHeight="1">
      <c r="A10" s="1"/>
      <c r="B10" s="1"/>
      <c r="C10" s="8">
        <v>46037.0</v>
      </c>
      <c r="D10" s="6" t="s">
        <v>56</v>
      </c>
      <c r="E10" s="6" t="s">
        <v>30</v>
      </c>
      <c r="F10" s="6" t="s">
        <v>58</v>
      </c>
      <c r="G10" s="13">
        <v>500000.0</v>
      </c>
      <c r="H10" s="1" t="str">
        <f>IF(COUNTA(C10:G10)=0,"",IF(COUNTIF(Cuentas!$C$6:$C$25,E10)=1,VLOOKUP(E10,Cuentas!$C$6:$G$25,3,FALSE),"Sin cuenta"))</f>
        <v>Arriendo</v>
      </c>
      <c r="I10" s="1">
        <f>IF(COUNTA(C10:G10)=0,"",IF(COUNTIF(Cuentas!$C$6:$C$25,E10)=1,VLOOKUP(E10,Cuentas!$C$6:$G$25,4,FALSE),0))</f>
        <v>-1</v>
      </c>
      <c r="J10" s="1" t="str">
        <f>IF(COUNTA(C10:G10)=0,"",IF(AND(ISNUMBER(C10),C10&gt;0,D10&lt;&gt;"",COUNTIF($D$6:$D$305,D10)=1,COUNTIF(Cuentas!$C$6:$C$25,E10)=1,ISNUMBER(G10),IFERROR(VLOOKUP(E10,Cuentas!$C$6:$G$25,5,FALSE),"Revisar")="OK"),"OK","Revisar"))</f>
        <v>OK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ht="27.0" customHeight="1">
      <c r="A11" s="1"/>
      <c r="B11" s="1"/>
      <c r="C11" s="8">
        <v>46037.0</v>
      </c>
      <c r="D11" s="6" t="s">
        <v>62</v>
      </c>
      <c r="E11" s="6" t="s">
        <v>32</v>
      </c>
      <c r="F11" s="6" t="s">
        <v>64</v>
      </c>
      <c r="G11" s="13">
        <v>200000.0</v>
      </c>
      <c r="H11" s="1" t="str">
        <f>IF(COUNTA(C11:G11)=0,"",IF(COUNTIF(Cuentas!$C$6:$C$25,E11)=1,VLOOKUP(E11,Cuentas!$C$6:$G$25,3,FALSE),"Sin cuenta"))</f>
        <v>Administracion</v>
      </c>
      <c r="I11" s="1">
        <f>IF(COUNTA(C11:G11)=0,"",IF(COUNTIF(Cuentas!$C$6:$C$25,E11)=1,VLOOKUP(E11,Cuentas!$C$6:$G$25,4,FALSE),0))</f>
        <v>-1</v>
      </c>
      <c r="J11" s="1" t="str">
        <f>IF(COUNTA(C11:G11)=0,"",IF(AND(ISNUMBER(C11),C11&gt;0,D11&lt;&gt;"",COUNTIF($D$6:$D$305,D11)=1,COUNTIF(Cuentas!$C$6:$C$25,E11)=1,ISNUMBER(G11),IFERROR(VLOOKUP(E11,Cuentas!$C$6:$G$25,5,FALSE),"Revisar")="OK"),"OK","Revisar"))</f>
        <v>OK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ht="27.0" customHeight="1">
      <c r="A12" s="1"/>
      <c r="B12" s="1"/>
      <c r="C12" s="8">
        <v>46037.0</v>
      </c>
      <c r="D12" s="6" t="s">
        <v>79</v>
      </c>
      <c r="E12" s="6" t="s">
        <v>36</v>
      </c>
      <c r="F12" s="6" t="s">
        <v>80</v>
      </c>
      <c r="G12" s="13">
        <v>100000.0</v>
      </c>
      <c r="H12" s="1" t="str">
        <f>IF(COUNTA(C12:G12)=0,"",IF(COUNTIF(Cuentas!$C$6:$C$25,E12)=1,VLOOKUP(E12,Cuentas!$C$6:$G$25,3,FALSE),"Sin cuenta"))</f>
        <v>Depreciacion</v>
      </c>
      <c r="I12" s="1">
        <f>IF(COUNTA(C12:G12)=0,"",IF(COUNTIF(Cuentas!$C$6:$C$25,E12)=1,VLOOKUP(E12,Cuentas!$C$6:$G$25,4,FALSE),0))</f>
        <v>-1</v>
      </c>
      <c r="J12" s="1" t="str">
        <f>IF(COUNTA(C12:G12)=0,"",IF(AND(ISNUMBER(C12),C12&gt;0,D12&lt;&gt;"",COUNTIF($D$6:$D$305,D12)=1,COUNTIF(Cuentas!$C$6:$C$25,E12)=1,ISNUMBER(G12),IFERROR(VLOOKUP(E12,Cuentas!$C$6:$G$25,5,FALSE),"Revisar")="OK"),"OK","Revisar"))</f>
        <v>OK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ht="27.0" customHeight="1">
      <c r="A13" s="1"/>
      <c r="B13" s="1"/>
      <c r="C13" s="8">
        <v>46037.0</v>
      </c>
      <c r="D13" s="6" t="s">
        <v>81</v>
      </c>
      <c r="E13" s="6" t="s">
        <v>39</v>
      </c>
      <c r="F13" s="6" t="s">
        <v>82</v>
      </c>
      <c r="G13" s="13">
        <v>50000.0</v>
      </c>
      <c r="H13" s="1" t="str">
        <f>IF(COUNTA(C13:G13)=0,"",IF(COUNTIF(Cuentas!$C$6:$C$25,E13)=1,VLOOKUP(E13,Cuentas!$C$6:$G$25,3,FALSE),"Sin cuenta"))</f>
        <v>Intereses</v>
      </c>
      <c r="I13" s="1">
        <f>IF(COUNTA(C13:G13)=0,"",IF(COUNTIF(Cuentas!$C$6:$C$25,E13)=1,VLOOKUP(E13,Cuentas!$C$6:$G$25,4,FALSE),0))</f>
        <v>-1</v>
      </c>
      <c r="J13" s="1" t="str">
        <f>IF(COUNTA(C13:G13)=0,"",IF(AND(ISNUMBER(C13),C13&gt;0,D13&lt;&gt;"",COUNTIF($D$6:$D$305,D13)=1,COUNTIF(Cuentas!$C$6:$C$25,E13)=1,ISNUMBER(G13),IFERROR(VLOOKUP(E13,Cuentas!$C$6:$G$25,5,FALSE),"Revisar")="OK"),"OK","Revisar"))</f>
        <v>OK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ht="27.0" customHeight="1">
      <c r="A14" s="1"/>
      <c r="B14" s="1"/>
      <c r="C14" s="8">
        <v>46037.0</v>
      </c>
      <c r="D14" s="6" t="s">
        <v>83</v>
      </c>
      <c r="E14" s="6" t="s">
        <v>43</v>
      </c>
      <c r="F14" s="6" t="s">
        <v>84</v>
      </c>
      <c r="G14" s="13">
        <v>20000.0</v>
      </c>
      <c r="H14" s="1" t="str">
        <f>IF(COUNTA(C14:G14)=0,"",IF(COUNTIF(Cuentas!$C$6:$C$25,E14)=1,VLOOKUP(E14,Cuentas!$C$6:$G$25,3,FALSE),"Sin cuenta"))</f>
        <v>Otros ingresos</v>
      </c>
      <c r="I14" s="1">
        <f>IF(COUNTA(C14:G14)=0,"",IF(COUNTIF(Cuentas!$C$6:$C$25,E14)=1,VLOOKUP(E14,Cuentas!$C$6:$G$25,4,FALSE),0))</f>
        <v>1</v>
      </c>
      <c r="J14" s="1" t="str">
        <f>IF(COUNTA(C14:G14)=0,"",IF(AND(ISNUMBER(C14),C14&gt;0,D14&lt;&gt;"",COUNTIF($D$6:$D$305,D14)=1,COUNTIF(Cuentas!$C$6:$C$25,E14)=1,ISNUMBER(G14),IFERROR(VLOOKUP(E14,Cuentas!$C$6:$G$25,5,FALSE),"Revisar")="OK"),"OK","Revisar"))</f>
        <v>OK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ht="27.0" customHeight="1">
      <c r="A15" s="1"/>
      <c r="B15" s="1"/>
      <c r="C15" s="8">
        <v>46037.0</v>
      </c>
      <c r="D15" s="6" t="s">
        <v>85</v>
      </c>
      <c r="E15" s="6" t="s">
        <v>46</v>
      </c>
      <c r="F15" s="6" t="s">
        <v>86</v>
      </c>
      <c r="G15" s="13">
        <v>0.0</v>
      </c>
      <c r="H15" s="1" t="str">
        <f>IF(COUNTA(C15:G15)=0,"",IF(COUNTIF(Cuentas!$C$6:$C$25,E15)=1,VLOOKUP(E15,Cuentas!$C$6:$G$25,3,FALSE),"Sin cuenta"))</f>
        <v>Otros gastos</v>
      </c>
      <c r="I15" s="1">
        <f>IF(COUNTA(C15:G15)=0,"",IF(COUNTIF(Cuentas!$C$6:$C$25,E15)=1,VLOOKUP(E15,Cuentas!$C$6:$G$25,4,FALSE),0))</f>
        <v>-1</v>
      </c>
      <c r="J15" s="1" t="str">
        <f>IF(COUNTA(C15:G15)=0,"",IF(AND(ISNUMBER(C15),C15&gt;0,D15&lt;&gt;"",COUNTIF($D$6:$D$305,D15)=1,COUNTIF(Cuentas!$C$6:$C$25,E15)=1,ISNUMBER(G15),IFERROR(VLOOKUP(E15,Cuentas!$C$6:$G$25,5,FALSE),"Revisar")="OK"),"OK","Revisar"))</f>
        <v>OK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ht="27.0" customHeight="1">
      <c r="A16" s="1"/>
      <c r="B16" s="1"/>
      <c r="C16" s="8">
        <v>46037.0</v>
      </c>
      <c r="D16" s="6" t="s">
        <v>87</v>
      </c>
      <c r="E16" s="6" t="s">
        <v>48</v>
      </c>
      <c r="F16" s="6" t="s">
        <v>88</v>
      </c>
      <c r="G16" s="13">
        <v>100000.0</v>
      </c>
      <c r="H16" s="1" t="str">
        <f>IF(COUNTA(C16:G16)=0,"",IF(COUNTIF(Cuentas!$C$6:$C$25,E16)=1,VLOOKUP(E16,Cuentas!$C$6:$G$25,3,FALSE),"Sin cuenta"))</f>
        <v>Impuesto</v>
      </c>
      <c r="I16" s="1">
        <f>IF(COUNTA(C16:G16)=0,"",IF(COUNTIF(Cuentas!$C$6:$C$25,E16)=1,VLOOKUP(E16,Cuentas!$C$6:$G$25,4,FALSE),0))</f>
        <v>-1</v>
      </c>
      <c r="J16" s="1" t="str">
        <f>IF(COUNTA(C16:G16)=0,"",IF(AND(ISNUMBER(C16),C16&gt;0,D16&lt;&gt;"",COUNTIF($D$6:$D$305,D16)=1,COUNTIF(Cuentas!$C$6:$C$25,E16)=1,ISNUMBER(G16),IFERROR(VLOOKUP(E16,Cuentas!$C$6:$G$25,5,FALSE),"Revisar")="OK"),"OK","Revisar"))</f>
        <v>OK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ht="27.0" customHeight="1">
      <c r="A17" s="1"/>
      <c r="B17" s="1"/>
      <c r="C17" s="8">
        <v>46068.0</v>
      </c>
      <c r="D17" s="6" t="s">
        <v>98</v>
      </c>
      <c r="E17" s="6" t="s">
        <v>14</v>
      </c>
      <c r="F17" s="6" t="s">
        <v>19</v>
      </c>
      <c r="G17" s="13">
        <v>5500000.0</v>
      </c>
      <c r="H17" s="1" t="str">
        <f>IF(COUNTA(C17:G17)=0,"",IF(COUNTIF(Cuentas!$C$6:$C$25,E17)=1,VLOOKUP(E17,Cuentas!$C$6:$G$25,3,FALSE),"Sin cuenta"))</f>
        <v>Ventas</v>
      </c>
      <c r="I17" s="1">
        <f>IF(COUNTA(C17:G17)=0,"",IF(COUNTIF(Cuentas!$C$6:$C$25,E17)=1,VLOOKUP(E17,Cuentas!$C$6:$G$25,4,FALSE),0))</f>
        <v>1</v>
      </c>
      <c r="J17" s="1" t="str">
        <f>IF(COUNTA(C17:G17)=0,"",IF(AND(ISNUMBER(C17),C17&gt;0,D17&lt;&gt;"",COUNTIF($D$6:$D$305,D17)=1,COUNTIF(Cuentas!$C$6:$C$25,E17)=1,ISNUMBER(G17),IFERROR(VLOOKUP(E17,Cuentas!$C$6:$G$25,5,FALSE),"Revisar")="OK"),"OK","Revisar"))</f>
        <v>OK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ht="27.0" customHeight="1">
      <c r="A18" s="1"/>
      <c r="B18" s="1"/>
      <c r="C18" s="8">
        <v>46068.0</v>
      </c>
      <c r="D18" s="6" t="s">
        <v>109</v>
      </c>
      <c r="E18" s="6" t="s">
        <v>21</v>
      </c>
      <c r="F18" s="6" t="s">
        <v>45</v>
      </c>
      <c r="G18" s="13">
        <v>100000.0</v>
      </c>
      <c r="H18" s="1" t="str">
        <f>IF(COUNTA(C18:G18)=0,"",IF(COUNTIF(Cuentas!$C$6:$C$25,E18)=1,VLOOKUP(E18,Cuentas!$C$6:$G$25,3,FALSE),"Sin cuenta"))</f>
        <v>Devoluciones</v>
      </c>
      <c r="I18" s="1">
        <f>IF(COUNTA(C18:G18)=0,"",IF(COUNTIF(Cuentas!$C$6:$C$25,E18)=1,VLOOKUP(E18,Cuentas!$C$6:$G$25,4,FALSE),0))</f>
        <v>-1</v>
      </c>
      <c r="J18" s="1" t="str">
        <f>IF(COUNTA(C18:G18)=0,"",IF(AND(ISNUMBER(C18),C18&gt;0,D18&lt;&gt;"",COUNTIF($D$6:$D$305,D18)=1,COUNTIF(Cuentas!$C$6:$C$25,E18)=1,ISNUMBER(G18),IFERROR(VLOOKUP(E18,Cuentas!$C$6:$G$25,5,FALSE),"Revisar")="OK"),"OK","Revisar"))</f>
        <v>OK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ht="27.0" customHeight="1">
      <c r="A19" s="1"/>
      <c r="B19" s="1"/>
      <c r="C19" s="8">
        <v>46068.0</v>
      </c>
      <c r="D19" s="6" t="s">
        <v>115</v>
      </c>
      <c r="E19" s="6" t="s">
        <v>24</v>
      </c>
      <c r="F19" s="6" t="s">
        <v>52</v>
      </c>
      <c r="G19" s="13">
        <v>2200000.0</v>
      </c>
      <c r="H19" s="1" t="str">
        <f>IF(COUNTA(C19:G19)=0,"",IF(COUNTIF(Cuentas!$C$6:$C$25,E19)=1,VLOOKUP(E19,Cuentas!$C$6:$G$25,3,FALSE),"Sin cuenta"))</f>
        <v>Costo de ventas</v>
      </c>
      <c r="I19" s="1">
        <f>IF(COUNTA(C19:G19)=0,"",IF(COUNTIF(Cuentas!$C$6:$C$25,E19)=1,VLOOKUP(E19,Cuentas!$C$6:$G$25,4,FALSE),0))</f>
        <v>-1</v>
      </c>
      <c r="J19" s="1" t="str">
        <f>IF(COUNTA(C19:G19)=0,"",IF(AND(ISNUMBER(C19),C19&gt;0,D19&lt;&gt;"",COUNTIF($D$6:$D$305,D19)=1,COUNTIF(Cuentas!$C$6:$C$25,E19)=1,ISNUMBER(G19),IFERROR(VLOOKUP(E19,Cuentas!$C$6:$G$25,5,FALSE),"Revisar")="OK"),"OK","Revisar"))</f>
        <v>OK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ht="27.0" customHeight="1">
      <c r="A20" s="1"/>
      <c r="B20" s="1"/>
      <c r="C20" s="8">
        <v>46068.0</v>
      </c>
      <c r="D20" s="6" t="s">
        <v>118</v>
      </c>
      <c r="E20" s="6" t="s">
        <v>27</v>
      </c>
      <c r="F20" s="6" t="s">
        <v>54</v>
      </c>
      <c r="G20" s="13">
        <v>1000000.0</v>
      </c>
      <c r="H20" s="1" t="str">
        <f>IF(COUNTA(C20:G20)=0,"",IF(COUNTIF(Cuentas!$C$6:$C$25,E20)=1,VLOOKUP(E20,Cuentas!$C$6:$G$25,3,FALSE),"Sin cuenta"))</f>
        <v>Personal</v>
      </c>
      <c r="I20" s="1">
        <f>IF(COUNTA(C20:G20)=0,"",IF(COUNTIF(Cuentas!$C$6:$C$25,E20)=1,VLOOKUP(E20,Cuentas!$C$6:$G$25,4,FALSE),0))</f>
        <v>-1</v>
      </c>
      <c r="J20" s="1" t="str">
        <f>IF(COUNTA(C20:G20)=0,"",IF(AND(ISNUMBER(C20),C20&gt;0,D20&lt;&gt;"",COUNTIF($D$6:$D$305,D20)=1,COUNTIF(Cuentas!$C$6:$C$25,E20)=1,ISNUMBER(G20),IFERROR(VLOOKUP(E20,Cuentas!$C$6:$G$25,5,FALSE),"Revisar")="OK"),"OK","Revisar"))</f>
        <v>OK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ht="27.0" customHeight="1">
      <c r="A21" s="1"/>
      <c r="B21" s="1"/>
      <c r="C21" s="8">
        <v>46068.0</v>
      </c>
      <c r="D21" s="6" t="s">
        <v>119</v>
      </c>
      <c r="E21" s="6" t="s">
        <v>30</v>
      </c>
      <c r="F21" s="6" t="s">
        <v>58</v>
      </c>
      <c r="G21" s="13">
        <v>500000.0</v>
      </c>
      <c r="H21" s="1" t="str">
        <f>IF(COUNTA(C21:G21)=0,"",IF(COUNTIF(Cuentas!$C$6:$C$25,E21)=1,VLOOKUP(E21,Cuentas!$C$6:$G$25,3,FALSE),"Sin cuenta"))</f>
        <v>Arriendo</v>
      </c>
      <c r="I21" s="1">
        <f>IF(COUNTA(C21:G21)=0,"",IF(COUNTIF(Cuentas!$C$6:$C$25,E21)=1,VLOOKUP(E21,Cuentas!$C$6:$G$25,4,FALSE),0))</f>
        <v>-1</v>
      </c>
      <c r="J21" s="1" t="str">
        <f>IF(COUNTA(C21:G21)=0,"",IF(AND(ISNUMBER(C21),C21&gt;0,D21&lt;&gt;"",COUNTIF($D$6:$D$305,D21)=1,COUNTIF(Cuentas!$C$6:$C$25,E21)=1,ISNUMBER(G21),IFERROR(VLOOKUP(E21,Cuentas!$C$6:$G$25,5,FALSE),"Revisar")="OK"),"OK","Revisar"))</f>
        <v>OK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ht="27.0" customHeight="1">
      <c r="A22" s="1"/>
      <c r="B22" s="1"/>
      <c r="C22" s="8">
        <v>46068.0</v>
      </c>
      <c r="D22" s="6" t="s">
        <v>121</v>
      </c>
      <c r="E22" s="6" t="s">
        <v>32</v>
      </c>
      <c r="F22" s="6" t="s">
        <v>64</v>
      </c>
      <c r="G22" s="13">
        <v>200000.0</v>
      </c>
      <c r="H22" s="1" t="str">
        <f>IF(COUNTA(C22:G22)=0,"",IF(COUNTIF(Cuentas!$C$6:$C$25,E22)=1,VLOOKUP(E22,Cuentas!$C$6:$G$25,3,FALSE),"Sin cuenta"))</f>
        <v>Administracion</v>
      </c>
      <c r="I22" s="1">
        <f>IF(COUNTA(C22:G22)=0,"",IF(COUNTIF(Cuentas!$C$6:$C$25,E22)=1,VLOOKUP(E22,Cuentas!$C$6:$G$25,4,FALSE),0))</f>
        <v>-1</v>
      </c>
      <c r="J22" s="1" t="str">
        <f>IF(COUNTA(C22:G22)=0,"",IF(AND(ISNUMBER(C22),C22&gt;0,D22&lt;&gt;"",COUNTIF($D$6:$D$305,D22)=1,COUNTIF(Cuentas!$C$6:$C$25,E22)=1,ISNUMBER(G22),IFERROR(VLOOKUP(E22,Cuentas!$C$6:$G$25,5,FALSE),"Revisar")="OK"),"OK","Revisar"))</f>
        <v>OK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ht="27.0" customHeight="1">
      <c r="A23" s="1"/>
      <c r="B23" s="1"/>
      <c r="C23" s="8">
        <v>46068.0</v>
      </c>
      <c r="D23" s="6" t="s">
        <v>122</v>
      </c>
      <c r="E23" s="6" t="s">
        <v>36</v>
      </c>
      <c r="F23" s="6" t="s">
        <v>80</v>
      </c>
      <c r="G23" s="13">
        <v>100000.0</v>
      </c>
      <c r="H23" s="1" t="str">
        <f>IF(COUNTA(C23:G23)=0,"",IF(COUNTIF(Cuentas!$C$6:$C$25,E23)=1,VLOOKUP(E23,Cuentas!$C$6:$G$25,3,FALSE),"Sin cuenta"))</f>
        <v>Depreciacion</v>
      </c>
      <c r="I23" s="1">
        <f>IF(COUNTA(C23:G23)=0,"",IF(COUNTIF(Cuentas!$C$6:$C$25,E23)=1,VLOOKUP(E23,Cuentas!$C$6:$G$25,4,FALSE),0))</f>
        <v>-1</v>
      </c>
      <c r="J23" s="1" t="str">
        <f>IF(COUNTA(C23:G23)=0,"",IF(AND(ISNUMBER(C23),C23&gt;0,D23&lt;&gt;"",COUNTIF($D$6:$D$305,D23)=1,COUNTIF(Cuentas!$C$6:$C$25,E23)=1,ISNUMBER(G23),IFERROR(VLOOKUP(E23,Cuentas!$C$6:$G$25,5,FALSE),"Revisar")="OK"),"OK","Revisar"))</f>
        <v>OK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ht="27.0" customHeight="1">
      <c r="A24" s="1"/>
      <c r="B24" s="1"/>
      <c r="C24" s="8">
        <v>46068.0</v>
      </c>
      <c r="D24" s="6" t="s">
        <v>123</v>
      </c>
      <c r="E24" s="6" t="s">
        <v>39</v>
      </c>
      <c r="F24" s="6" t="s">
        <v>82</v>
      </c>
      <c r="G24" s="13">
        <v>50000.0</v>
      </c>
      <c r="H24" s="1" t="str">
        <f>IF(COUNTA(C24:G24)=0,"",IF(COUNTIF(Cuentas!$C$6:$C$25,E24)=1,VLOOKUP(E24,Cuentas!$C$6:$G$25,3,FALSE),"Sin cuenta"))</f>
        <v>Intereses</v>
      </c>
      <c r="I24" s="1">
        <f>IF(COUNTA(C24:G24)=0,"",IF(COUNTIF(Cuentas!$C$6:$C$25,E24)=1,VLOOKUP(E24,Cuentas!$C$6:$G$25,4,FALSE),0))</f>
        <v>-1</v>
      </c>
      <c r="J24" s="1" t="str">
        <f>IF(COUNTA(C24:G24)=0,"",IF(AND(ISNUMBER(C24),C24&gt;0,D24&lt;&gt;"",COUNTIF($D$6:$D$305,D24)=1,COUNTIF(Cuentas!$C$6:$C$25,E24)=1,ISNUMBER(G24),IFERROR(VLOOKUP(E24,Cuentas!$C$6:$G$25,5,FALSE),"Revisar")="OK"),"OK","Revisar"))</f>
        <v>OK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ht="27.0" customHeight="1">
      <c r="A25" s="1"/>
      <c r="B25" s="1"/>
      <c r="C25" s="8">
        <v>46068.0</v>
      </c>
      <c r="D25" s="6" t="s">
        <v>124</v>
      </c>
      <c r="E25" s="6" t="s">
        <v>43</v>
      </c>
      <c r="F25" s="6" t="s">
        <v>84</v>
      </c>
      <c r="G25" s="13">
        <v>20000.0</v>
      </c>
      <c r="H25" s="1" t="str">
        <f>IF(COUNTA(C25:G25)=0,"",IF(COUNTIF(Cuentas!$C$6:$C$25,E25)=1,VLOOKUP(E25,Cuentas!$C$6:$G$25,3,FALSE),"Sin cuenta"))</f>
        <v>Otros ingresos</v>
      </c>
      <c r="I25" s="1">
        <f>IF(COUNTA(C25:G25)=0,"",IF(COUNTIF(Cuentas!$C$6:$C$25,E25)=1,VLOOKUP(E25,Cuentas!$C$6:$G$25,4,FALSE),0))</f>
        <v>1</v>
      </c>
      <c r="J25" s="1" t="str">
        <f>IF(COUNTA(C25:G25)=0,"",IF(AND(ISNUMBER(C25),C25&gt;0,D25&lt;&gt;"",COUNTIF($D$6:$D$305,D25)=1,COUNTIF(Cuentas!$C$6:$C$25,E25)=1,ISNUMBER(G25),IFERROR(VLOOKUP(E25,Cuentas!$C$6:$G$25,5,FALSE),"Revisar")="OK"),"OK","Revisar"))</f>
        <v>OK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ht="27.0" customHeight="1">
      <c r="A26" s="1"/>
      <c r="B26" s="1"/>
      <c r="C26" s="8">
        <v>46068.0</v>
      </c>
      <c r="D26" s="6" t="s">
        <v>125</v>
      </c>
      <c r="E26" s="6" t="s">
        <v>46</v>
      </c>
      <c r="F26" s="6" t="s">
        <v>86</v>
      </c>
      <c r="G26" s="13">
        <v>0.0</v>
      </c>
      <c r="H26" s="1" t="str">
        <f>IF(COUNTA(C26:G26)=0,"",IF(COUNTIF(Cuentas!$C$6:$C$25,E26)=1,VLOOKUP(E26,Cuentas!$C$6:$G$25,3,FALSE),"Sin cuenta"))</f>
        <v>Otros gastos</v>
      </c>
      <c r="I26" s="1">
        <f>IF(COUNTA(C26:G26)=0,"",IF(COUNTIF(Cuentas!$C$6:$C$25,E26)=1,VLOOKUP(E26,Cuentas!$C$6:$G$25,4,FALSE),0))</f>
        <v>-1</v>
      </c>
      <c r="J26" s="1" t="str">
        <f>IF(COUNTA(C26:G26)=0,"",IF(AND(ISNUMBER(C26),C26&gt;0,D26&lt;&gt;"",COUNTIF($D$6:$D$305,D26)=1,COUNTIF(Cuentas!$C$6:$C$25,E26)=1,ISNUMBER(G26),IFERROR(VLOOKUP(E26,Cuentas!$C$6:$G$25,5,FALSE),"Revisar")="OK"),"OK","Revisar"))</f>
        <v>OK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ht="27.0" customHeight="1">
      <c r="A27" s="1"/>
      <c r="B27" s="1"/>
      <c r="C27" s="8">
        <v>46068.0</v>
      </c>
      <c r="D27" s="6" t="s">
        <v>126</v>
      </c>
      <c r="E27" s="6" t="s">
        <v>48</v>
      </c>
      <c r="F27" s="6" t="s">
        <v>88</v>
      </c>
      <c r="G27" s="13">
        <v>100000.0</v>
      </c>
      <c r="H27" s="1" t="str">
        <f>IF(COUNTA(C27:G27)=0,"",IF(COUNTIF(Cuentas!$C$6:$C$25,E27)=1,VLOOKUP(E27,Cuentas!$C$6:$G$25,3,FALSE),"Sin cuenta"))</f>
        <v>Impuesto</v>
      </c>
      <c r="I27" s="1">
        <f>IF(COUNTA(C27:G27)=0,"",IF(COUNTIF(Cuentas!$C$6:$C$25,E27)=1,VLOOKUP(E27,Cuentas!$C$6:$G$25,4,FALSE),0))</f>
        <v>-1</v>
      </c>
      <c r="J27" s="1" t="str">
        <f>IF(COUNTA(C27:G27)=0,"",IF(AND(ISNUMBER(C27),C27&gt;0,D27&lt;&gt;"",COUNTIF($D$6:$D$305,D27)=1,COUNTIF(Cuentas!$C$6:$C$25,E27)=1,ISNUMBER(G27),IFERROR(VLOOKUP(E27,Cuentas!$C$6:$G$25,5,FALSE),"Revisar")="OK"),"OK","Revisar"))</f>
        <v>OK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ht="27.0" customHeight="1">
      <c r="A28" s="1"/>
      <c r="B28" s="1"/>
      <c r="C28" s="8">
        <v>46096.0</v>
      </c>
      <c r="D28" s="6" t="s">
        <v>127</v>
      </c>
      <c r="E28" s="6" t="s">
        <v>14</v>
      </c>
      <c r="F28" s="6" t="s">
        <v>19</v>
      </c>
      <c r="G28" s="13">
        <v>6000000.0</v>
      </c>
      <c r="H28" s="1" t="str">
        <f>IF(COUNTA(C28:G28)=0,"",IF(COUNTIF(Cuentas!$C$6:$C$25,E28)=1,VLOOKUP(E28,Cuentas!$C$6:$G$25,3,FALSE),"Sin cuenta"))</f>
        <v>Ventas</v>
      </c>
      <c r="I28" s="1">
        <f>IF(COUNTA(C28:G28)=0,"",IF(COUNTIF(Cuentas!$C$6:$C$25,E28)=1,VLOOKUP(E28,Cuentas!$C$6:$G$25,4,FALSE),0))</f>
        <v>1</v>
      </c>
      <c r="J28" s="1" t="str">
        <f>IF(COUNTA(C28:G28)=0,"",IF(AND(ISNUMBER(C28),C28&gt;0,D28&lt;&gt;"",COUNTIF($D$6:$D$305,D28)=1,COUNTIF(Cuentas!$C$6:$C$25,E28)=1,ISNUMBER(G28),IFERROR(VLOOKUP(E28,Cuentas!$C$6:$G$25,5,FALSE),"Revisar")="OK"),"OK","Revisar"))</f>
        <v>OK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ht="27.0" customHeight="1">
      <c r="A29" s="1"/>
      <c r="B29" s="1"/>
      <c r="C29" s="8">
        <v>46096.0</v>
      </c>
      <c r="D29" s="6" t="s">
        <v>128</v>
      </c>
      <c r="E29" s="6" t="s">
        <v>21</v>
      </c>
      <c r="F29" s="6" t="s">
        <v>45</v>
      </c>
      <c r="G29" s="13">
        <v>100000.0</v>
      </c>
      <c r="H29" s="1" t="str">
        <f>IF(COUNTA(C29:G29)=0,"",IF(COUNTIF(Cuentas!$C$6:$C$25,E29)=1,VLOOKUP(E29,Cuentas!$C$6:$G$25,3,FALSE),"Sin cuenta"))</f>
        <v>Devoluciones</v>
      </c>
      <c r="I29" s="1">
        <f>IF(COUNTA(C29:G29)=0,"",IF(COUNTIF(Cuentas!$C$6:$C$25,E29)=1,VLOOKUP(E29,Cuentas!$C$6:$G$25,4,FALSE),0))</f>
        <v>-1</v>
      </c>
      <c r="J29" s="1" t="str">
        <f>IF(COUNTA(C29:G29)=0,"",IF(AND(ISNUMBER(C29),C29&gt;0,D29&lt;&gt;"",COUNTIF($D$6:$D$305,D29)=1,COUNTIF(Cuentas!$C$6:$C$25,E29)=1,ISNUMBER(G29),IFERROR(VLOOKUP(E29,Cuentas!$C$6:$G$25,5,FALSE),"Revisar")="OK"),"OK","Revisar"))</f>
        <v>OK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ht="27.0" customHeight="1">
      <c r="A30" s="1"/>
      <c r="B30" s="1"/>
      <c r="C30" s="8">
        <v>46096.0</v>
      </c>
      <c r="D30" s="6" t="s">
        <v>130</v>
      </c>
      <c r="E30" s="6" t="s">
        <v>24</v>
      </c>
      <c r="F30" s="6" t="s">
        <v>52</v>
      </c>
      <c r="G30" s="13">
        <v>2400000.0</v>
      </c>
      <c r="H30" s="1" t="str">
        <f>IF(COUNTA(C30:G30)=0,"",IF(COUNTIF(Cuentas!$C$6:$C$25,E30)=1,VLOOKUP(E30,Cuentas!$C$6:$G$25,3,FALSE),"Sin cuenta"))</f>
        <v>Costo de ventas</v>
      </c>
      <c r="I30" s="1">
        <f>IF(COUNTA(C30:G30)=0,"",IF(COUNTIF(Cuentas!$C$6:$C$25,E30)=1,VLOOKUP(E30,Cuentas!$C$6:$G$25,4,FALSE),0))</f>
        <v>-1</v>
      </c>
      <c r="J30" s="1" t="str">
        <f>IF(COUNTA(C30:G30)=0,"",IF(AND(ISNUMBER(C30),C30&gt;0,D30&lt;&gt;"",COUNTIF($D$6:$D$305,D30)=1,COUNTIF(Cuentas!$C$6:$C$25,E30)=1,ISNUMBER(G30),IFERROR(VLOOKUP(E30,Cuentas!$C$6:$G$25,5,FALSE),"Revisar")="OK"),"OK","Revisar"))</f>
        <v>OK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ht="27.0" customHeight="1">
      <c r="A31" s="1"/>
      <c r="B31" s="1"/>
      <c r="C31" s="8">
        <v>46096.0</v>
      </c>
      <c r="D31" s="6" t="s">
        <v>131</v>
      </c>
      <c r="E31" s="6" t="s">
        <v>27</v>
      </c>
      <c r="F31" s="6" t="s">
        <v>54</v>
      </c>
      <c r="G31" s="13">
        <v>1000000.0</v>
      </c>
      <c r="H31" s="1" t="str">
        <f>IF(COUNTA(C31:G31)=0,"",IF(COUNTIF(Cuentas!$C$6:$C$25,E31)=1,VLOOKUP(E31,Cuentas!$C$6:$G$25,3,FALSE),"Sin cuenta"))</f>
        <v>Personal</v>
      </c>
      <c r="I31" s="1">
        <f>IF(COUNTA(C31:G31)=0,"",IF(COUNTIF(Cuentas!$C$6:$C$25,E31)=1,VLOOKUP(E31,Cuentas!$C$6:$G$25,4,FALSE),0))</f>
        <v>-1</v>
      </c>
      <c r="J31" s="1" t="str">
        <f>IF(COUNTA(C31:G31)=0,"",IF(AND(ISNUMBER(C31),C31&gt;0,D31&lt;&gt;"",COUNTIF($D$6:$D$305,D31)=1,COUNTIF(Cuentas!$C$6:$C$25,E31)=1,ISNUMBER(G31),IFERROR(VLOOKUP(E31,Cuentas!$C$6:$G$25,5,FALSE),"Revisar")="OK"),"OK","Revisar"))</f>
        <v>OK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ht="27.0" customHeight="1">
      <c r="A32" s="1"/>
      <c r="B32" s="1"/>
      <c r="C32" s="8">
        <v>46096.0</v>
      </c>
      <c r="D32" s="6" t="s">
        <v>133</v>
      </c>
      <c r="E32" s="6" t="s">
        <v>30</v>
      </c>
      <c r="F32" s="6" t="s">
        <v>58</v>
      </c>
      <c r="G32" s="13">
        <v>500000.0</v>
      </c>
      <c r="H32" s="1" t="str">
        <f>IF(COUNTA(C32:G32)=0,"",IF(COUNTIF(Cuentas!$C$6:$C$25,E32)=1,VLOOKUP(E32,Cuentas!$C$6:$G$25,3,FALSE),"Sin cuenta"))</f>
        <v>Arriendo</v>
      </c>
      <c r="I32" s="1">
        <f>IF(COUNTA(C32:G32)=0,"",IF(COUNTIF(Cuentas!$C$6:$C$25,E32)=1,VLOOKUP(E32,Cuentas!$C$6:$G$25,4,FALSE),0))</f>
        <v>-1</v>
      </c>
      <c r="J32" s="1" t="str">
        <f>IF(COUNTA(C32:G32)=0,"",IF(AND(ISNUMBER(C32),C32&gt;0,D32&lt;&gt;"",COUNTIF($D$6:$D$305,D32)=1,COUNTIF(Cuentas!$C$6:$C$25,E32)=1,ISNUMBER(G32),IFERROR(VLOOKUP(E32,Cuentas!$C$6:$G$25,5,FALSE),"Revisar")="OK"),"OK","Revisar"))</f>
        <v>OK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ht="27.0" customHeight="1">
      <c r="A33" s="1"/>
      <c r="B33" s="1"/>
      <c r="C33" s="8">
        <v>46096.0</v>
      </c>
      <c r="D33" s="6" t="s">
        <v>134</v>
      </c>
      <c r="E33" s="6" t="s">
        <v>32</v>
      </c>
      <c r="F33" s="6" t="s">
        <v>64</v>
      </c>
      <c r="G33" s="13">
        <v>200000.0</v>
      </c>
      <c r="H33" s="1" t="str">
        <f>IF(COUNTA(C33:G33)=0,"",IF(COUNTIF(Cuentas!$C$6:$C$25,E33)=1,VLOOKUP(E33,Cuentas!$C$6:$G$25,3,FALSE),"Sin cuenta"))</f>
        <v>Administracion</v>
      </c>
      <c r="I33" s="1">
        <f>IF(COUNTA(C33:G33)=0,"",IF(COUNTIF(Cuentas!$C$6:$C$25,E33)=1,VLOOKUP(E33,Cuentas!$C$6:$G$25,4,FALSE),0))</f>
        <v>-1</v>
      </c>
      <c r="J33" s="1" t="str">
        <f>IF(COUNTA(C33:G33)=0,"",IF(AND(ISNUMBER(C33),C33&gt;0,D33&lt;&gt;"",COUNTIF($D$6:$D$305,D33)=1,COUNTIF(Cuentas!$C$6:$C$25,E33)=1,ISNUMBER(G33),IFERROR(VLOOKUP(E33,Cuentas!$C$6:$G$25,5,FALSE),"Revisar")="OK"),"OK","Revisar"))</f>
        <v>OK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ht="27.0" customHeight="1">
      <c r="A34" s="1"/>
      <c r="B34" s="1"/>
      <c r="C34" s="8">
        <v>46096.0</v>
      </c>
      <c r="D34" s="6" t="s">
        <v>135</v>
      </c>
      <c r="E34" s="6" t="s">
        <v>36</v>
      </c>
      <c r="F34" s="6" t="s">
        <v>80</v>
      </c>
      <c r="G34" s="13">
        <v>100000.0</v>
      </c>
      <c r="H34" s="1" t="str">
        <f>IF(COUNTA(C34:G34)=0,"",IF(COUNTIF(Cuentas!$C$6:$C$25,E34)=1,VLOOKUP(E34,Cuentas!$C$6:$G$25,3,FALSE),"Sin cuenta"))</f>
        <v>Depreciacion</v>
      </c>
      <c r="I34" s="1">
        <f>IF(COUNTA(C34:G34)=0,"",IF(COUNTIF(Cuentas!$C$6:$C$25,E34)=1,VLOOKUP(E34,Cuentas!$C$6:$G$25,4,FALSE),0))</f>
        <v>-1</v>
      </c>
      <c r="J34" s="1" t="str">
        <f>IF(COUNTA(C34:G34)=0,"",IF(AND(ISNUMBER(C34),C34&gt;0,D34&lt;&gt;"",COUNTIF($D$6:$D$305,D34)=1,COUNTIF(Cuentas!$C$6:$C$25,E34)=1,ISNUMBER(G34),IFERROR(VLOOKUP(E34,Cuentas!$C$6:$G$25,5,FALSE),"Revisar")="OK"),"OK","Revisar"))</f>
        <v>OK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ht="27.0" customHeight="1">
      <c r="A35" s="1"/>
      <c r="B35" s="1"/>
      <c r="C35" s="8">
        <v>46096.0</v>
      </c>
      <c r="D35" s="6" t="s">
        <v>136</v>
      </c>
      <c r="E35" s="6" t="s">
        <v>39</v>
      </c>
      <c r="F35" s="6" t="s">
        <v>82</v>
      </c>
      <c r="G35" s="13">
        <v>50000.0</v>
      </c>
      <c r="H35" s="1" t="str">
        <f>IF(COUNTA(C35:G35)=0,"",IF(COUNTIF(Cuentas!$C$6:$C$25,E35)=1,VLOOKUP(E35,Cuentas!$C$6:$G$25,3,FALSE),"Sin cuenta"))</f>
        <v>Intereses</v>
      </c>
      <c r="I35" s="1">
        <f>IF(COUNTA(C35:G35)=0,"",IF(COUNTIF(Cuentas!$C$6:$C$25,E35)=1,VLOOKUP(E35,Cuentas!$C$6:$G$25,4,FALSE),0))</f>
        <v>-1</v>
      </c>
      <c r="J35" s="1" t="str">
        <f>IF(COUNTA(C35:G35)=0,"",IF(AND(ISNUMBER(C35),C35&gt;0,D35&lt;&gt;"",COUNTIF($D$6:$D$305,D35)=1,COUNTIF(Cuentas!$C$6:$C$25,E35)=1,ISNUMBER(G35),IFERROR(VLOOKUP(E35,Cuentas!$C$6:$G$25,5,FALSE),"Revisar")="OK"),"OK","Revisar"))</f>
        <v>OK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ht="27.0" customHeight="1">
      <c r="A36" s="1"/>
      <c r="B36" s="1"/>
      <c r="C36" s="8">
        <v>46096.0</v>
      </c>
      <c r="D36" s="6" t="s">
        <v>137</v>
      </c>
      <c r="E36" s="6" t="s">
        <v>43</v>
      </c>
      <c r="F36" s="6" t="s">
        <v>84</v>
      </c>
      <c r="G36" s="13">
        <v>20000.0</v>
      </c>
      <c r="H36" s="1" t="str">
        <f>IF(COUNTA(C36:G36)=0,"",IF(COUNTIF(Cuentas!$C$6:$C$25,E36)=1,VLOOKUP(E36,Cuentas!$C$6:$G$25,3,FALSE),"Sin cuenta"))</f>
        <v>Otros ingresos</v>
      </c>
      <c r="I36" s="1">
        <f>IF(COUNTA(C36:G36)=0,"",IF(COUNTIF(Cuentas!$C$6:$C$25,E36)=1,VLOOKUP(E36,Cuentas!$C$6:$G$25,4,FALSE),0))</f>
        <v>1</v>
      </c>
      <c r="J36" s="1" t="str">
        <f>IF(COUNTA(C36:G36)=0,"",IF(AND(ISNUMBER(C36),C36&gt;0,D36&lt;&gt;"",COUNTIF($D$6:$D$305,D36)=1,COUNTIF(Cuentas!$C$6:$C$25,E36)=1,ISNUMBER(G36),IFERROR(VLOOKUP(E36,Cuentas!$C$6:$G$25,5,FALSE),"Revisar")="OK"),"OK","Revisar"))</f>
        <v>OK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ht="27.0" customHeight="1">
      <c r="A37" s="1"/>
      <c r="B37" s="1"/>
      <c r="C37" s="8">
        <v>46096.0</v>
      </c>
      <c r="D37" s="6" t="s">
        <v>138</v>
      </c>
      <c r="E37" s="6" t="s">
        <v>46</v>
      </c>
      <c r="F37" s="6" t="s">
        <v>86</v>
      </c>
      <c r="G37" s="13">
        <v>0.0</v>
      </c>
      <c r="H37" s="1" t="str">
        <f>IF(COUNTA(C37:G37)=0,"",IF(COUNTIF(Cuentas!$C$6:$C$25,E37)=1,VLOOKUP(E37,Cuentas!$C$6:$G$25,3,FALSE),"Sin cuenta"))</f>
        <v>Otros gastos</v>
      </c>
      <c r="I37" s="1">
        <f>IF(COUNTA(C37:G37)=0,"",IF(COUNTIF(Cuentas!$C$6:$C$25,E37)=1,VLOOKUP(E37,Cuentas!$C$6:$G$25,4,FALSE),0))</f>
        <v>-1</v>
      </c>
      <c r="J37" s="1" t="str">
        <f>IF(COUNTA(C37:G37)=0,"",IF(AND(ISNUMBER(C37),C37&gt;0,D37&lt;&gt;"",COUNTIF($D$6:$D$305,D37)=1,COUNTIF(Cuentas!$C$6:$C$25,E37)=1,ISNUMBER(G37),IFERROR(VLOOKUP(E37,Cuentas!$C$6:$G$25,5,FALSE),"Revisar")="OK"),"OK","Revisar"))</f>
        <v>OK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ht="27.0" customHeight="1">
      <c r="A38" s="1"/>
      <c r="B38" s="1"/>
      <c r="C38" s="8">
        <v>46096.0</v>
      </c>
      <c r="D38" s="6" t="s">
        <v>139</v>
      </c>
      <c r="E38" s="6" t="s">
        <v>48</v>
      </c>
      <c r="F38" s="6" t="s">
        <v>88</v>
      </c>
      <c r="G38" s="13">
        <v>100000.0</v>
      </c>
      <c r="H38" s="1" t="str">
        <f>IF(COUNTA(C38:G38)=0,"",IF(COUNTIF(Cuentas!$C$6:$C$25,E38)=1,VLOOKUP(E38,Cuentas!$C$6:$G$25,3,FALSE),"Sin cuenta"))</f>
        <v>Impuesto</v>
      </c>
      <c r="I38" s="1">
        <f>IF(COUNTA(C38:G38)=0,"",IF(COUNTIF(Cuentas!$C$6:$C$25,E38)=1,VLOOKUP(E38,Cuentas!$C$6:$G$25,4,FALSE),0))</f>
        <v>-1</v>
      </c>
      <c r="J38" s="1" t="str">
        <f>IF(COUNTA(C38:G38)=0,"",IF(AND(ISNUMBER(C38),C38&gt;0,D38&lt;&gt;"",COUNTIF($D$6:$D$305,D38)=1,COUNTIF(Cuentas!$C$6:$C$25,E38)=1,ISNUMBER(G38),IFERROR(VLOOKUP(E38,Cuentas!$C$6:$G$25,5,FALSE),"Revisar")="OK"),"OK","Revisar"))</f>
        <v>OK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ht="27.0" customHeight="1">
      <c r="A39" s="1"/>
      <c r="B39" s="1"/>
      <c r="C39" s="8"/>
      <c r="D39" s="6"/>
      <c r="E39" s="6"/>
      <c r="F39" s="6"/>
      <c r="G39" s="13"/>
      <c r="H39" s="1" t="str">
        <f>IF(COUNTA(C39:G39)=0,"",IF(COUNTIF(Cuentas!$C$6:$C$25,E39)=1,VLOOKUP(E39,Cuentas!$C$6:$G$25,3,FALSE),"Sin cuenta"))</f>
        <v/>
      </c>
      <c r="I39" s="1" t="str">
        <f>IF(COUNTA(C39:G39)=0,"",IF(COUNTIF(Cuentas!$C$6:$C$25,E39)=1,VLOOKUP(E39,Cuentas!$C$6:$G$25,4,FALSE),0))</f>
        <v/>
      </c>
      <c r="J39" s="1" t="str">
        <f>IF(COUNTA(C39:G39)=0,"",IF(AND(ISNUMBER(C39),C39&gt;0,D39&lt;&gt;"",COUNTIF($D$6:$D$305,D39)=1,COUNTIF(Cuentas!$C$6:$C$25,E39)=1,ISNUMBER(G39),IFERROR(VLOOKUP(E39,Cuentas!$C$6:$G$25,5,FALSE),"Revisar")="OK"),"OK","Revisar"))</f>
        <v/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ht="27.0" customHeight="1">
      <c r="A40" s="1"/>
      <c r="B40" s="1"/>
      <c r="C40" s="8"/>
      <c r="D40" s="6"/>
      <c r="E40" s="6"/>
      <c r="F40" s="6"/>
      <c r="G40" s="13"/>
      <c r="H40" s="1" t="str">
        <f>IF(COUNTA(C40:G40)=0,"",IF(COUNTIF(Cuentas!$C$6:$C$25,E40)=1,VLOOKUP(E40,Cuentas!$C$6:$G$25,3,FALSE),"Sin cuenta"))</f>
        <v/>
      </c>
      <c r="I40" s="1" t="str">
        <f>IF(COUNTA(C40:G40)=0,"",IF(COUNTIF(Cuentas!$C$6:$C$25,E40)=1,VLOOKUP(E40,Cuentas!$C$6:$G$25,4,FALSE),0))</f>
        <v/>
      </c>
      <c r="J40" s="1" t="str">
        <f>IF(COUNTA(C40:G40)=0,"",IF(AND(ISNUMBER(C40),C40&gt;0,D40&lt;&gt;"",COUNTIF($D$6:$D$305,D40)=1,COUNTIF(Cuentas!$C$6:$C$25,E40)=1,ISNUMBER(G40),IFERROR(VLOOKUP(E40,Cuentas!$C$6:$G$25,5,FALSE),"Revisar")="OK"),"OK","Revisar"))</f>
        <v/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ht="27.0" customHeight="1">
      <c r="A41" s="1"/>
      <c r="B41" s="1"/>
      <c r="C41" s="8"/>
      <c r="D41" s="6"/>
      <c r="E41" s="6"/>
      <c r="F41" s="6"/>
      <c r="G41" s="13"/>
      <c r="H41" s="1" t="str">
        <f>IF(COUNTA(C41:G41)=0,"",IF(COUNTIF(Cuentas!$C$6:$C$25,E41)=1,VLOOKUP(E41,Cuentas!$C$6:$G$25,3,FALSE),"Sin cuenta"))</f>
        <v/>
      </c>
      <c r="I41" s="1" t="str">
        <f>IF(COUNTA(C41:G41)=0,"",IF(COUNTIF(Cuentas!$C$6:$C$25,E41)=1,VLOOKUP(E41,Cuentas!$C$6:$G$25,4,FALSE),0))</f>
        <v/>
      </c>
      <c r="J41" s="1" t="str">
        <f>IF(COUNTA(C41:G41)=0,"",IF(AND(ISNUMBER(C41),C41&gt;0,D41&lt;&gt;"",COUNTIF($D$6:$D$305,D41)=1,COUNTIF(Cuentas!$C$6:$C$25,E41)=1,ISNUMBER(G41),IFERROR(VLOOKUP(E41,Cuentas!$C$6:$G$25,5,FALSE),"Revisar")="OK"),"OK","Revisar"))</f>
        <v/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ht="27.0" customHeight="1">
      <c r="A42" s="1"/>
      <c r="B42" s="1"/>
      <c r="C42" s="8"/>
      <c r="D42" s="6"/>
      <c r="E42" s="6"/>
      <c r="F42" s="6"/>
      <c r="G42" s="13"/>
      <c r="H42" s="1" t="str">
        <f>IF(COUNTA(C42:G42)=0,"",IF(COUNTIF(Cuentas!$C$6:$C$25,E42)=1,VLOOKUP(E42,Cuentas!$C$6:$G$25,3,FALSE),"Sin cuenta"))</f>
        <v/>
      </c>
      <c r="I42" s="1" t="str">
        <f>IF(COUNTA(C42:G42)=0,"",IF(COUNTIF(Cuentas!$C$6:$C$25,E42)=1,VLOOKUP(E42,Cuentas!$C$6:$G$25,4,FALSE),0))</f>
        <v/>
      </c>
      <c r="J42" s="1" t="str">
        <f>IF(COUNTA(C42:G42)=0,"",IF(AND(ISNUMBER(C42),C42&gt;0,D42&lt;&gt;"",COUNTIF($D$6:$D$305,D42)=1,COUNTIF(Cuentas!$C$6:$C$25,E42)=1,ISNUMBER(G42),IFERROR(VLOOKUP(E42,Cuentas!$C$6:$G$25,5,FALSE),"Revisar")="OK"),"OK","Revisar"))</f>
        <v/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ht="27.0" customHeight="1">
      <c r="A43" s="1"/>
      <c r="B43" s="1"/>
      <c r="C43" s="8"/>
      <c r="D43" s="6"/>
      <c r="E43" s="6"/>
      <c r="F43" s="6"/>
      <c r="G43" s="13"/>
      <c r="H43" s="1" t="str">
        <f>IF(COUNTA(C43:G43)=0,"",IF(COUNTIF(Cuentas!$C$6:$C$25,E43)=1,VLOOKUP(E43,Cuentas!$C$6:$G$25,3,FALSE),"Sin cuenta"))</f>
        <v/>
      </c>
      <c r="I43" s="1" t="str">
        <f>IF(COUNTA(C43:G43)=0,"",IF(COUNTIF(Cuentas!$C$6:$C$25,E43)=1,VLOOKUP(E43,Cuentas!$C$6:$G$25,4,FALSE),0))</f>
        <v/>
      </c>
      <c r="J43" s="1" t="str">
        <f>IF(COUNTA(C43:G43)=0,"",IF(AND(ISNUMBER(C43),C43&gt;0,D43&lt;&gt;"",COUNTIF($D$6:$D$305,D43)=1,COUNTIF(Cuentas!$C$6:$C$25,E43)=1,ISNUMBER(G43),IFERROR(VLOOKUP(E43,Cuentas!$C$6:$G$25,5,FALSE),"Revisar")="OK"),"OK","Revisar"))</f>
        <v/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ht="27.0" customHeight="1">
      <c r="A44" s="1"/>
      <c r="B44" s="1"/>
      <c r="C44" s="8"/>
      <c r="D44" s="6"/>
      <c r="E44" s="6"/>
      <c r="F44" s="6"/>
      <c r="G44" s="13"/>
      <c r="H44" s="1" t="str">
        <f>IF(COUNTA(C44:G44)=0,"",IF(COUNTIF(Cuentas!$C$6:$C$25,E44)=1,VLOOKUP(E44,Cuentas!$C$6:$G$25,3,FALSE),"Sin cuenta"))</f>
        <v/>
      </c>
      <c r="I44" s="1" t="str">
        <f>IF(COUNTA(C44:G44)=0,"",IF(COUNTIF(Cuentas!$C$6:$C$25,E44)=1,VLOOKUP(E44,Cuentas!$C$6:$G$25,4,FALSE),0))</f>
        <v/>
      </c>
      <c r="J44" s="1" t="str">
        <f>IF(COUNTA(C44:G44)=0,"",IF(AND(ISNUMBER(C44),C44&gt;0,D44&lt;&gt;"",COUNTIF($D$6:$D$305,D44)=1,COUNTIF(Cuentas!$C$6:$C$25,E44)=1,ISNUMBER(G44),IFERROR(VLOOKUP(E44,Cuentas!$C$6:$G$25,5,FALSE),"Revisar")="OK"),"OK","Revisar"))</f>
        <v/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ht="27.0" customHeight="1">
      <c r="A45" s="1"/>
      <c r="B45" s="1"/>
      <c r="C45" s="8"/>
      <c r="D45" s="6"/>
      <c r="E45" s="6"/>
      <c r="F45" s="6"/>
      <c r="G45" s="13"/>
      <c r="H45" s="1" t="str">
        <f>IF(COUNTA(C45:G45)=0,"",IF(COUNTIF(Cuentas!$C$6:$C$25,E45)=1,VLOOKUP(E45,Cuentas!$C$6:$G$25,3,FALSE),"Sin cuenta"))</f>
        <v/>
      </c>
      <c r="I45" s="1" t="str">
        <f>IF(COUNTA(C45:G45)=0,"",IF(COUNTIF(Cuentas!$C$6:$C$25,E45)=1,VLOOKUP(E45,Cuentas!$C$6:$G$25,4,FALSE),0))</f>
        <v/>
      </c>
      <c r="J45" s="1" t="str">
        <f>IF(COUNTA(C45:G45)=0,"",IF(AND(ISNUMBER(C45),C45&gt;0,D45&lt;&gt;"",COUNTIF($D$6:$D$305,D45)=1,COUNTIF(Cuentas!$C$6:$C$25,E45)=1,ISNUMBER(G45),IFERROR(VLOOKUP(E45,Cuentas!$C$6:$G$25,5,FALSE),"Revisar")="OK"),"OK","Revisar"))</f>
        <v/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ht="27.0" customHeight="1">
      <c r="A46" s="1"/>
      <c r="B46" s="1"/>
      <c r="C46" s="8"/>
      <c r="D46" s="6"/>
      <c r="E46" s="6"/>
      <c r="F46" s="6"/>
      <c r="G46" s="13"/>
      <c r="H46" s="1" t="str">
        <f>IF(COUNTA(C46:G46)=0,"",IF(COUNTIF(Cuentas!$C$6:$C$25,E46)=1,VLOOKUP(E46,Cuentas!$C$6:$G$25,3,FALSE),"Sin cuenta"))</f>
        <v/>
      </c>
      <c r="I46" s="1" t="str">
        <f>IF(COUNTA(C46:G46)=0,"",IF(COUNTIF(Cuentas!$C$6:$C$25,E46)=1,VLOOKUP(E46,Cuentas!$C$6:$G$25,4,FALSE),0))</f>
        <v/>
      </c>
      <c r="J46" s="1" t="str">
        <f>IF(COUNTA(C46:G46)=0,"",IF(AND(ISNUMBER(C46),C46&gt;0,D46&lt;&gt;"",COUNTIF($D$6:$D$305,D46)=1,COUNTIF(Cuentas!$C$6:$C$25,E46)=1,ISNUMBER(G46),IFERROR(VLOOKUP(E46,Cuentas!$C$6:$G$25,5,FALSE),"Revisar")="OK"),"OK","Revisar"))</f>
        <v/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ht="27.0" customHeight="1">
      <c r="A47" s="1"/>
      <c r="B47" s="1"/>
      <c r="C47" s="8"/>
      <c r="D47" s="6"/>
      <c r="E47" s="6"/>
      <c r="F47" s="6"/>
      <c r="G47" s="13"/>
      <c r="H47" s="1" t="str">
        <f>IF(COUNTA(C47:G47)=0,"",IF(COUNTIF(Cuentas!$C$6:$C$25,E47)=1,VLOOKUP(E47,Cuentas!$C$6:$G$25,3,FALSE),"Sin cuenta"))</f>
        <v/>
      </c>
      <c r="I47" s="1" t="str">
        <f>IF(COUNTA(C47:G47)=0,"",IF(COUNTIF(Cuentas!$C$6:$C$25,E47)=1,VLOOKUP(E47,Cuentas!$C$6:$G$25,4,FALSE),0))</f>
        <v/>
      </c>
      <c r="J47" s="1" t="str">
        <f>IF(COUNTA(C47:G47)=0,"",IF(AND(ISNUMBER(C47),C47&gt;0,D47&lt;&gt;"",COUNTIF($D$6:$D$305,D47)=1,COUNTIF(Cuentas!$C$6:$C$25,E47)=1,ISNUMBER(G47),IFERROR(VLOOKUP(E47,Cuentas!$C$6:$G$25,5,FALSE),"Revisar")="OK"),"OK","Revisar"))</f>
        <v/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ht="27.0" customHeight="1">
      <c r="A48" s="1"/>
      <c r="B48" s="1"/>
      <c r="C48" s="8"/>
      <c r="D48" s="6"/>
      <c r="E48" s="6"/>
      <c r="F48" s="6"/>
      <c r="G48" s="13"/>
      <c r="H48" s="1" t="str">
        <f>IF(COUNTA(C48:G48)=0,"",IF(COUNTIF(Cuentas!$C$6:$C$25,E48)=1,VLOOKUP(E48,Cuentas!$C$6:$G$25,3,FALSE),"Sin cuenta"))</f>
        <v/>
      </c>
      <c r="I48" s="1" t="str">
        <f>IF(COUNTA(C48:G48)=0,"",IF(COUNTIF(Cuentas!$C$6:$C$25,E48)=1,VLOOKUP(E48,Cuentas!$C$6:$G$25,4,FALSE),0))</f>
        <v/>
      </c>
      <c r="J48" s="1" t="str">
        <f>IF(COUNTA(C48:G48)=0,"",IF(AND(ISNUMBER(C48),C48&gt;0,D48&lt;&gt;"",COUNTIF($D$6:$D$305,D48)=1,COUNTIF(Cuentas!$C$6:$C$25,E48)=1,ISNUMBER(G48),IFERROR(VLOOKUP(E48,Cuentas!$C$6:$G$25,5,FALSE),"Revisar")="OK"),"OK","Revisar"))</f>
        <v/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ht="27.0" customHeight="1">
      <c r="A49" s="1"/>
      <c r="B49" s="1"/>
      <c r="C49" s="8"/>
      <c r="D49" s="6"/>
      <c r="E49" s="6"/>
      <c r="F49" s="6"/>
      <c r="G49" s="13"/>
      <c r="H49" s="1" t="str">
        <f>IF(COUNTA(C49:G49)=0,"",IF(COUNTIF(Cuentas!$C$6:$C$25,E49)=1,VLOOKUP(E49,Cuentas!$C$6:$G$25,3,FALSE),"Sin cuenta"))</f>
        <v/>
      </c>
      <c r="I49" s="1" t="str">
        <f>IF(COUNTA(C49:G49)=0,"",IF(COUNTIF(Cuentas!$C$6:$C$25,E49)=1,VLOOKUP(E49,Cuentas!$C$6:$G$25,4,FALSE),0))</f>
        <v/>
      </c>
      <c r="J49" s="1" t="str">
        <f>IF(COUNTA(C49:G49)=0,"",IF(AND(ISNUMBER(C49),C49&gt;0,D49&lt;&gt;"",COUNTIF($D$6:$D$305,D49)=1,COUNTIF(Cuentas!$C$6:$C$25,E49)=1,ISNUMBER(G49),IFERROR(VLOOKUP(E49,Cuentas!$C$6:$G$25,5,FALSE),"Revisar")="OK"),"OK","Revisar"))</f>
        <v/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ht="27.0" customHeight="1">
      <c r="A50" s="1"/>
      <c r="B50" s="1"/>
      <c r="C50" s="8"/>
      <c r="D50" s="6"/>
      <c r="E50" s="6"/>
      <c r="F50" s="6"/>
      <c r="G50" s="13"/>
      <c r="H50" s="1" t="str">
        <f>IF(COUNTA(C50:G50)=0,"",IF(COUNTIF(Cuentas!$C$6:$C$25,E50)=1,VLOOKUP(E50,Cuentas!$C$6:$G$25,3,FALSE),"Sin cuenta"))</f>
        <v/>
      </c>
      <c r="I50" s="1" t="str">
        <f>IF(COUNTA(C50:G50)=0,"",IF(COUNTIF(Cuentas!$C$6:$C$25,E50)=1,VLOOKUP(E50,Cuentas!$C$6:$G$25,4,FALSE),0))</f>
        <v/>
      </c>
      <c r="J50" s="1" t="str">
        <f>IF(COUNTA(C50:G50)=0,"",IF(AND(ISNUMBER(C50),C50&gt;0,D50&lt;&gt;"",COUNTIF($D$6:$D$305,D50)=1,COUNTIF(Cuentas!$C$6:$C$25,E50)=1,ISNUMBER(G50),IFERROR(VLOOKUP(E50,Cuentas!$C$6:$G$25,5,FALSE),"Revisar")="OK"),"OK","Revisar"))</f>
        <v/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ht="27.0" customHeight="1">
      <c r="A51" s="1"/>
      <c r="B51" s="1"/>
      <c r="C51" s="8"/>
      <c r="D51" s="6"/>
      <c r="E51" s="6"/>
      <c r="F51" s="6"/>
      <c r="G51" s="13"/>
      <c r="H51" s="1" t="str">
        <f>IF(COUNTA(C51:G51)=0,"",IF(COUNTIF(Cuentas!$C$6:$C$25,E51)=1,VLOOKUP(E51,Cuentas!$C$6:$G$25,3,FALSE),"Sin cuenta"))</f>
        <v/>
      </c>
      <c r="I51" s="1" t="str">
        <f>IF(COUNTA(C51:G51)=0,"",IF(COUNTIF(Cuentas!$C$6:$C$25,E51)=1,VLOOKUP(E51,Cuentas!$C$6:$G$25,4,FALSE),0))</f>
        <v/>
      </c>
      <c r="J51" s="1" t="str">
        <f>IF(COUNTA(C51:G51)=0,"",IF(AND(ISNUMBER(C51),C51&gt;0,D51&lt;&gt;"",COUNTIF($D$6:$D$305,D51)=1,COUNTIF(Cuentas!$C$6:$C$25,E51)=1,ISNUMBER(G51),IFERROR(VLOOKUP(E51,Cuentas!$C$6:$G$25,5,FALSE),"Revisar")="OK"),"OK","Revisar"))</f>
        <v/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ht="27.0" customHeight="1">
      <c r="A52" s="1"/>
      <c r="B52" s="1"/>
      <c r="C52" s="8"/>
      <c r="D52" s="6"/>
      <c r="E52" s="6"/>
      <c r="F52" s="6"/>
      <c r="G52" s="13"/>
      <c r="H52" s="1" t="str">
        <f>IF(COUNTA(C52:G52)=0,"",IF(COUNTIF(Cuentas!$C$6:$C$25,E52)=1,VLOOKUP(E52,Cuentas!$C$6:$G$25,3,FALSE),"Sin cuenta"))</f>
        <v/>
      </c>
      <c r="I52" s="1" t="str">
        <f>IF(COUNTA(C52:G52)=0,"",IF(COUNTIF(Cuentas!$C$6:$C$25,E52)=1,VLOOKUP(E52,Cuentas!$C$6:$G$25,4,FALSE),0))</f>
        <v/>
      </c>
      <c r="J52" s="1" t="str">
        <f>IF(COUNTA(C52:G52)=0,"",IF(AND(ISNUMBER(C52),C52&gt;0,D52&lt;&gt;"",COUNTIF($D$6:$D$305,D52)=1,COUNTIF(Cuentas!$C$6:$C$25,E52)=1,ISNUMBER(G52),IFERROR(VLOOKUP(E52,Cuentas!$C$6:$G$25,5,FALSE),"Revisar")="OK"),"OK","Revisar"))</f>
        <v/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ht="27.0" customHeight="1">
      <c r="A53" s="1"/>
      <c r="B53" s="1"/>
      <c r="C53" s="8"/>
      <c r="D53" s="6"/>
      <c r="E53" s="6"/>
      <c r="F53" s="6"/>
      <c r="G53" s="13"/>
      <c r="H53" s="1" t="str">
        <f>IF(COUNTA(C53:G53)=0,"",IF(COUNTIF(Cuentas!$C$6:$C$25,E53)=1,VLOOKUP(E53,Cuentas!$C$6:$G$25,3,FALSE),"Sin cuenta"))</f>
        <v/>
      </c>
      <c r="I53" s="1" t="str">
        <f>IF(COUNTA(C53:G53)=0,"",IF(COUNTIF(Cuentas!$C$6:$C$25,E53)=1,VLOOKUP(E53,Cuentas!$C$6:$G$25,4,FALSE),0))</f>
        <v/>
      </c>
      <c r="J53" s="1" t="str">
        <f>IF(COUNTA(C53:G53)=0,"",IF(AND(ISNUMBER(C53),C53&gt;0,D53&lt;&gt;"",COUNTIF($D$6:$D$305,D53)=1,COUNTIF(Cuentas!$C$6:$C$25,E53)=1,ISNUMBER(G53),IFERROR(VLOOKUP(E53,Cuentas!$C$6:$G$25,5,FALSE),"Revisar")="OK"),"OK","Revisar"))</f>
        <v/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ht="27.0" customHeight="1">
      <c r="A54" s="1"/>
      <c r="B54" s="1"/>
      <c r="C54" s="8"/>
      <c r="D54" s="6"/>
      <c r="E54" s="6"/>
      <c r="F54" s="6"/>
      <c r="G54" s="13"/>
      <c r="H54" s="1" t="str">
        <f>IF(COUNTA(C54:G54)=0,"",IF(COUNTIF(Cuentas!$C$6:$C$25,E54)=1,VLOOKUP(E54,Cuentas!$C$6:$G$25,3,FALSE),"Sin cuenta"))</f>
        <v/>
      </c>
      <c r="I54" s="1" t="str">
        <f>IF(COUNTA(C54:G54)=0,"",IF(COUNTIF(Cuentas!$C$6:$C$25,E54)=1,VLOOKUP(E54,Cuentas!$C$6:$G$25,4,FALSE),0))</f>
        <v/>
      </c>
      <c r="J54" s="1" t="str">
        <f>IF(COUNTA(C54:G54)=0,"",IF(AND(ISNUMBER(C54),C54&gt;0,D54&lt;&gt;"",COUNTIF($D$6:$D$305,D54)=1,COUNTIF(Cuentas!$C$6:$C$25,E54)=1,ISNUMBER(G54),IFERROR(VLOOKUP(E54,Cuentas!$C$6:$G$25,5,FALSE),"Revisar")="OK"),"OK","Revisar"))</f>
        <v/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ht="27.0" customHeight="1">
      <c r="A55" s="1"/>
      <c r="B55" s="1"/>
      <c r="C55" s="8"/>
      <c r="D55" s="6"/>
      <c r="E55" s="6"/>
      <c r="F55" s="6"/>
      <c r="G55" s="13"/>
      <c r="H55" s="1" t="str">
        <f>IF(COUNTA(C55:G55)=0,"",IF(COUNTIF(Cuentas!$C$6:$C$25,E55)=1,VLOOKUP(E55,Cuentas!$C$6:$G$25,3,FALSE),"Sin cuenta"))</f>
        <v/>
      </c>
      <c r="I55" s="1" t="str">
        <f>IF(COUNTA(C55:G55)=0,"",IF(COUNTIF(Cuentas!$C$6:$C$25,E55)=1,VLOOKUP(E55,Cuentas!$C$6:$G$25,4,FALSE),0))</f>
        <v/>
      </c>
      <c r="J55" s="1" t="str">
        <f>IF(COUNTA(C55:G55)=0,"",IF(AND(ISNUMBER(C55),C55&gt;0,D55&lt;&gt;"",COUNTIF($D$6:$D$305,D55)=1,COUNTIF(Cuentas!$C$6:$C$25,E55)=1,ISNUMBER(G55),IFERROR(VLOOKUP(E55,Cuentas!$C$6:$G$25,5,FALSE),"Revisar")="OK"),"OK","Revisar"))</f>
        <v/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ht="27.0" customHeight="1">
      <c r="A56" s="1"/>
      <c r="B56" s="1"/>
      <c r="C56" s="8"/>
      <c r="D56" s="6"/>
      <c r="E56" s="6"/>
      <c r="F56" s="6"/>
      <c r="G56" s="13"/>
      <c r="H56" s="1" t="str">
        <f>IF(COUNTA(C56:G56)=0,"",IF(COUNTIF(Cuentas!$C$6:$C$25,E56)=1,VLOOKUP(E56,Cuentas!$C$6:$G$25,3,FALSE),"Sin cuenta"))</f>
        <v/>
      </c>
      <c r="I56" s="1" t="str">
        <f>IF(COUNTA(C56:G56)=0,"",IF(COUNTIF(Cuentas!$C$6:$C$25,E56)=1,VLOOKUP(E56,Cuentas!$C$6:$G$25,4,FALSE),0))</f>
        <v/>
      </c>
      <c r="J56" s="1" t="str">
        <f>IF(COUNTA(C56:G56)=0,"",IF(AND(ISNUMBER(C56),C56&gt;0,D56&lt;&gt;"",COUNTIF($D$6:$D$305,D56)=1,COUNTIF(Cuentas!$C$6:$C$25,E56)=1,ISNUMBER(G56),IFERROR(VLOOKUP(E56,Cuentas!$C$6:$G$25,5,FALSE),"Revisar")="OK"),"OK","Revisar"))</f>
        <v/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ht="27.0" customHeight="1">
      <c r="A57" s="1"/>
      <c r="B57" s="1"/>
      <c r="C57" s="8"/>
      <c r="D57" s="6"/>
      <c r="E57" s="6"/>
      <c r="F57" s="6"/>
      <c r="G57" s="13"/>
      <c r="H57" s="1" t="str">
        <f>IF(COUNTA(C57:G57)=0,"",IF(COUNTIF(Cuentas!$C$6:$C$25,E57)=1,VLOOKUP(E57,Cuentas!$C$6:$G$25,3,FALSE),"Sin cuenta"))</f>
        <v/>
      </c>
      <c r="I57" s="1" t="str">
        <f>IF(COUNTA(C57:G57)=0,"",IF(COUNTIF(Cuentas!$C$6:$C$25,E57)=1,VLOOKUP(E57,Cuentas!$C$6:$G$25,4,FALSE),0))</f>
        <v/>
      </c>
      <c r="J57" s="1" t="str">
        <f>IF(COUNTA(C57:G57)=0,"",IF(AND(ISNUMBER(C57),C57&gt;0,D57&lt;&gt;"",COUNTIF($D$6:$D$305,D57)=1,COUNTIF(Cuentas!$C$6:$C$25,E57)=1,ISNUMBER(G57),IFERROR(VLOOKUP(E57,Cuentas!$C$6:$G$25,5,FALSE),"Revisar")="OK"),"OK","Revisar"))</f>
        <v/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ht="27.0" customHeight="1">
      <c r="A58" s="1"/>
      <c r="B58" s="1"/>
      <c r="C58" s="8"/>
      <c r="D58" s="6"/>
      <c r="E58" s="6"/>
      <c r="F58" s="6"/>
      <c r="G58" s="13"/>
      <c r="H58" s="1" t="str">
        <f>IF(COUNTA(C58:G58)=0,"",IF(COUNTIF(Cuentas!$C$6:$C$25,E58)=1,VLOOKUP(E58,Cuentas!$C$6:$G$25,3,FALSE),"Sin cuenta"))</f>
        <v/>
      </c>
      <c r="I58" s="1" t="str">
        <f>IF(COUNTA(C58:G58)=0,"",IF(COUNTIF(Cuentas!$C$6:$C$25,E58)=1,VLOOKUP(E58,Cuentas!$C$6:$G$25,4,FALSE),0))</f>
        <v/>
      </c>
      <c r="J58" s="1" t="str">
        <f>IF(COUNTA(C58:G58)=0,"",IF(AND(ISNUMBER(C58),C58&gt;0,D58&lt;&gt;"",COUNTIF($D$6:$D$305,D58)=1,COUNTIF(Cuentas!$C$6:$C$25,E58)=1,ISNUMBER(G58),IFERROR(VLOOKUP(E58,Cuentas!$C$6:$G$25,5,FALSE),"Revisar")="OK"),"OK","Revisar"))</f>
        <v/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ht="27.0" customHeight="1">
      <c r="A59" s="1"/>
      <c r="B59" s="1"/>
      <c r="C59" s="8"/>
      <c r="D59" s="6"/>
      <c r="E59" s="6"/>
      <c r="F59" s="6"/>
      <c r="G59" s="13"/>
      <c r="H59" s="1" t="str">
        <f>IF(COUNTA(C59:G59)=0,"",IF(COUNTIF(Cuentas!$C$6:$C$25,E59)=1,VLOOKUP(E59,Cuentas!$C$6:$G$25,3,FALSE),"Sin cuenta"))</f>
        <v/>
      </c>
      <c r="I59" s="1" t="str">
        <f>IF(COUNTA(C59:G59)=0,"",IF(COUNTIF(Cuentas!$C$6:$C$25,E59)=1,VLOOKUP(E59,Cuentas!$C$6:$G$25,4,FALSE),0))</f>
        <v/>
      </c>
      <c r="J59" s="1" t="str">
        <f>IF(COUNTA(C59:G59)=0,"",IF(AND(ISNUMBER(C59),C59&gt;0,D59&lt;&gt;"",COUNTIF($D$6:$D$305,D59)=1,COUNTIF(Cuentas!$C$6:$C$25,E59)=1,ISNUMBER(G59),IFERROR(VLOOKUP(E59,Cuentas!$C$6:$G$25,5,FALSE),"Revisar")="OK"),"OK","Revisar"))</f>
        <v/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ht="27.0" customHeight="1">
      <c r="A60" s="1"/>
      <c r="B60" s="1"/>
      <c r="C60" s="8"/>
      <c r="D60" s="6"/>
      <c r="E60" s="6"/>
      <c r="F60" s="6"/>
      <c r="G60" s="13"/>
      <c r="H60" s="1" t="str">
        <f>IF(COUNTA(C60:G60)=0,"",IF(COUNTIF(Cuentas!$C$6:$C$25,E60)=1,VLOOKUP(E60,Cuentas!$C$6:$G$25,3,FALSE),"Sin cuenta"))</f>
        <v/>
      </c>
      <c r="I60" s="1" t="str">
        <f>IF(COUNTA(C60:G60)=0,"",IF(COUNTIF(Cuentas!$C$6:$C$25,E60)=1,VLOOKUP(E60,Cuentas!$C$6:$G$25,4,FALSE),0))</f>
        <v/>
      </c>
      <c r="J60" s="1" t="str">
        <f>IF(COUNTA(C60:G60)=0,"",IF(AND(ISNUMBER(C60),C60&gt;0,D60&lt;&gt;"",COUNTIF($D$6:$D$305,D60)=1,COUNTIF(Cuentas!$C$6:$C$25,E60)=1,ISNUMBER(G60),IFERROR(VLOOKUP(E60,Cuentas!$C$6:$G$25,5,FALSE),"Revisar")="OK"),"OK","Revisar"))</f>
        <v/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ht="27.0" customHeight="1">
      <c r="A61" s="1"/>
      <c r="B61" s="1"/>
      <c r="C61" s="8"/>
      <c r="D61" s="6"/>
      <c r="E61" s="6"/>
      <c r="F61" s="6"/>
      <c r="G61" s="13"/>
      <c r="H61" s="1" t="str">
        <f>IF(COUNTA(C61:G61)=0,"",IF(COUNTIF(Cuentas!$C$6:$C$25,E61)=1,VLOOKUP(E61,Cuentas!$C$6:$G$25,3,FALSE),"Sin cuenta"))</f>
        <v/>
      </c>
      <c r="I61" s="1" t="str">
        <f>IF(COUNTA(C61:G61)=0,"",IF(COUNTIF(Cuentas!$C$6:$C$25,E61)=1,VLOOKUP(E61,Cuentas!$C$6:$G$25,4,FALSE),0))</f>
        <v/>
      </c>
      <c r="J61" s="1" t="str">
        <f>IF(COUNTA(C61:G61)=0,"",IF(AND(ISNUMBER(C61),C61&gt;0,D61&lt;&gt;"",COUNTIF($D$6:$D$305,D61)=1,COUNTIF(Cuentas!$C$6:$C$25,E61)=1,ISNUMBER(G61),IFERROR(VLOOKUP(E61,Cuentas!$C$6:$G$25,5,FALSE),"Revisar")="OK"),"OK","Revisar"))</f>
        <v/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ht="27.0" customHeight="1">
      <c r="A62" s="1"/>
      <c r="B62" s="1"/>
      <c r="C62" s="8"/>
      <c r="D62" s="6"/>
      <c r="E62" s="6"/>
      <c r="F62" s="6"/>
      <c r="G62" s="13"/>
      <c r="H62" s="1" t="str">
        <f>IF(COUNTA(C62:G62)=0,"",IF(COUNTIF(Cuentas!$C$6:$C$25,E62)=1,VLOOKUP(E62,Cuentas!$C$6:$G$25,3,FALSE),"Sin cuenta"))</f>
        <v/>
      </c>
      <c r="I62" s="1" t="str">
        <f>IF(COUNTA(C62:G62)=0,"",IF(COUNTIF(Cuentas!$C$6:$C$25,E62)=1,VLOOKUP(E62,Cuentas!$C$6:$G$25,4,FALSE),0))</f>
        <v/>
      </c>
      <c r="J62" s="1" t="str">
        <f>IF(COUNTA(C62:G62)=0,"",IF(AND(ISNUMBER(C62),C62&gt;0,D62&lt;&gt;"",COUNTIF($D$6:$D$305,D62)=1,COUNTIF(Cuentas!$C$6:$C$25,E62)=1,ISNUMBER(G62),IFERROR(VLOOKUP(E62,Cuentas!$C$6:$G$25,5,FALSE),"Revisar")="OK"),"OK","Revisar"))</f>
        <v/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ht="27.0" customHeight="1">
      <c r="A63" s="1"/>
      <c r="B63" s="1"/>
      <c r="C63" s="8"/>
      <c r="D63" s="6"/>
      <c r="E63" s="6"/>
      <c r="F63" s="6"/>
      <c r="G63" s="13"/>
      <c r="H63" s="1" t="str">
        <f>IF(COUNTA(C63:G63)=0,"",IF(COUNTIF(Cuentas!$C$6:$C$25,E63)=1,VLOOKUP(E63,Cuentas!$C$6:$G$25,3,FALSE),"Sin cuenta"))</f>
        <v/>
      </c>
      <c r="I63" s="1" t="str">
        <f>IF(COUNTA(C63:G63)=0,"",IF(COUNTIF(Cuentas!$C$6:$C$25,E63)=1,VLOOKUP(E63,Cuentas!$C$6:$G$25,4,FALSE),0))</f>
        <v/>
      </c>
      <c r="J63" s="1" t="str">
        <f>IF(COUNTA(C63:G63)=0,"",IF(AND(ISNUMBER(C63),C63&gt;0,D63&lt;&gt;"",COUNTIF($D$6:$D$305,D63)=1,COUNTIF(Cuentas!$C$6:$C$25,E63)=1,ISNUMBER(G63),IFERROR(VLOOKUP(E63,Cuentas!$C$6:$G$25,5,FALSE),"Revisar")="OK"),"OK","Revisar"))</f>
        <v/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ht="27.0" customHeight="1">
      <c r="A64" s="1"/>
      <c r="B64" s="1"/>
      <c r="C64" s="8"/>
      <c r="D64" s="6"/>
      <c r="E64" s="6"/>
      <c r="F64" s="6"/>
      <c r="G64" s="13"/>
      <c r="H64" s="1" t="str">
        <f>IF(COUNTA(C64:G64)=0,"",IF(COUNTIF(Cuentas!$C$6:$C$25,E64)=1,VLOOKUP(E64,Cuentas!$C$6:$G$25,3,FALSE),"Sin cuenta"))</f>
        <v/>
      </c>
      <c r="I64" s="1" t="str">
        <f>IF(COUNTA(C64:G64)=0,"",IF(COUNTIF(Cuentas!$C$6:$C$25,E64)=1,VLOOKUP(E64,Cuentas!$C$6:$G$25,4,FALSE),0))</f>
        <v/>
      </c>
      <c r="J64" s="1" t="str">
        <f>IF(COUNTA(C64:G64)=0,"",IF(AND(ISNUMBER(C64),C64&gt;0,D64&lt;&gt;"",COUNTIF($D$6:$D$305,D64)=1,COUNTIF(Cuentas!$C$6:$C$25,E64)=1,ISNUMBER(G64),IFERROR(VLOOKUP(E64,Cuentas!$C$6:$G$25,5,FALSE),"Revisar")="OK"),"OK","Revisar"))</f>
        <v/>
      </c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ht="27.0" customHeight="1">
      <c r="A65" s="1"/>
      <c r="B65" s="1"/>
      <c r="C65" s="8"/>
      <c r="D65" s="6"/>
      <c r="E65" s="6"/>
      <c r="F65" s="6"/>
      <c r="G65" s="13"/>
      <c r="H65" s="1" t="str">
        <f>IF(COUNTA(C65:G65)=0,"",IF(COUNTIF(Cuentas!$C$6:$C$25,E65)=1,VLOOKUP(E65,Cuentas!$C$6:$G$25,3,FALSE),"Sin cuenta"))</f>
        <v/>
      </c>
      <c r="I65" s="1" t="str">
        <f>IF(COUNTA(C65:G65)=0,"",IF(COUNTIF(Cuentas!$C$6:$C$25,E65)=1,VLOOKUP(E65,Cuentas!$C$6:$G$25,4,FALSE),0))</f>
        <v/>
      </c>
      <c r="J65" s="1" t="str">
        <f>IF(COUNTA(C65:G65)=0,"",IF(AND(ISNUMBER(C65),C65&gt;0,D65&lt;&gt;"",COUNTIF($D$6:$D$305,D65)=1,COUNTIF(Cuentas!$C$6:$C$25,E65)=1,ISNUMBER(G65),IFERROR(VLOOKUP(E65,Cuentas!$C$6:$G$25,5,FALSE),"Revisar")="OK"),"OK","Revisar"))</f>
        <v/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ht="27.0" customHeight="1">
      <c r="A66" s="1"/>
      <c r="B66" s="1"/>
      <c r="C66" s="8"/>
      <c r="D66" s="6"/>
      <c r="E66" s="6"/>
      <c r="F66" s="6"/>
      <c r="G66" s="13"/>
      <c r="H66" s="1" t="str">
        <f>IF(COUNTA(C66:G66)=0,"",IF(COUNTIF(Cuentas!$C$6:$C$25,E66)=1,VLOOKUP(E66,Cuentas!$C$6:$G$25,3,FALSE),"Sin cuenta"))</f>
        <v/>
      </c>
      <c r="I66" s="1" t="str">
        <f>IF(COUNTA(C66:G66)=0,"",IF(COUNTIF(Cuentas!$C$6:$C$25,E66)=1,VLOOKUP(E66,Cuentas!$C$6:$G$25,4,FALSE),0))</f>
        <v/>
      </c>
      <c r="J66" s="1" t="str">
        <f>IF(COUNTA(C66:G66)=0,"",IF(AND(ISNUMBER(C66),C66&gt;0,D66&lt;&gt;"",COUNTIF($D$6:$D$305,D66)=1,COUNTIF(Cuentas!$C$6:$C$25,E66)=1,ISNUMBER(G66),IFERROR(VLOOKUP(E66,Cuentas!$C$6:$G$25,5,FALSE),"Revisar")="OK"),"OK","Revisar"))</f>
        <v/>
      </c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ht="27.0" customHeight="1">
      <c r="A67" s="1"/>
      <c r="B67" s="1"/>
      <c r="C67" s="8"/>
      <c r="D67" s="6"/>
      <c r="E67" s="6"/>
      <c r="F67" s="6"/>
      <c r="G67" s="13"/>
      <c r="H67" s="1" t="str">
        <f>IF(COUNTA(C67:G67)=0,"",IF(COUNTIF(Cuentas!$C$6:$C$25,E67)=1,VLOOKUP(E67,Cuentas!$C$6:$G$25,3,FALSE),"Sin cuenta"))</f>
        <v/>
      </c>
      <c r="I67" s="1" t="str">
        <f>IF(COUNTA(C67:G67)=0,"",IF(COUNTIF(Cuentas!$C$6:$C$25,E67)=1,VLOOKUP(E67,Cuentas!$C$6:$G$25,4,FALSE),0))</f>
        <v/>
      </c>
      <c r="J67" s="1" t="str">
        <f>IF(COUNTA(C67:G67)=0,"",IF(AND(ISNUMBER(C67),C67&gt;0,D67&lt;&gt;"",COUNTIF($D$6:$D$305,D67)=1,COUNTIF(Cuentas!$C$6:$C$25,E67)=1,ISNUMBER(G67),IFERROR(VLOOKUP(E67,Cuentas!$C$6:$G$25,5,FALSE),"Revisar")="OK"),"OK","Revisar"))</f>
        <v/>
      </c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ht="27.0" customHeight="1">
      <c r="A68" s="1"/>
      <c r="B68" s="1"/>
      <c r="C68" s="8"/>
      <c r="D68" s="6"/>
      <c r="E68" s="6"/>
      <c r="F68" s="6"/>
      <c r="G68" s="13"/>
      <c r="H68" s="1" t="str">
        <f>IF(COUNTA(C68:G68)=0,"",IF(COUNTIF(Cuentas!$C$6:$C$25,E68)=1,VLOOKUP(E68,Cuentas!$C$6:$G$25,3,FALSE),"Sin cuenta"))</f>
        <v/>
      </c>
      <c r="I68" s="1" t="str">
        <f>IF(COUNTA(C68:G68)=0,"",IF(COUNTIF(Cuentas!$C$6:$C$25,E68)=1,VLOOKUP(E68,Cuentas!$C$6:$G$25,4,FALSE),0))</f>
        <v/>
      </c>
      <c r="J68" s="1" t="str">
        <f>IF(COUNTA(C68:G68)=0,"",IF(AND(ISNUMBER(C68),C68&gt;0,D68&lt;&gt;"",COUNTIF($D$6:$D$305,D68)=1,COUNTIF(Cuentas!$C$6:$C$25,E68)=1,ISNUMBER(G68),IFERROR(VLOOKUP(E68,Cuentas!$C$6:$G$25,5,FALSE),"Revisar")="OK"),"OK","Revisar"))</f>
        <v/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ht="27.0" customHeight="1">
      <c r="A69" s="1"/>
      <c r="B69" s="1"/>
      <c r="C69" s="8"/>
      <c r="D69" s="6"/>
      <c r="E69" s="6"/>
      <c r="F69" s="6"/>
      <c r="G69" s="13"/>
      <c r="H69" s="1" t="str">
        <f>IF(COUNTA(C69:G69)=0,"",IF(COUNTIF(Cuentas!$C$6:$C$25,E69)=1,VLOOKUP(E69,Cuentas!$C$6:$G$25,3,FALSE),"Sin cuenta"))</f>
        <v/>
      </c>
      <c r="I69" s="1" t="str">
        <f>IF(COUNTA(C69:G69)=0,"",IF(COUNTIF(Cuentas!$C$6:$C$25,E69)=1,VLOOKUP(E69,Cuentas!$C$6:$G$25,4,FALSE),0))</f>
        <v/>
      </c>
      <c r="J69" s="1" t="str">
        <f>IF(COUNTA(C69:G69)=0,"",IF(AND(ISNUMBER(C69),C69&gt;0,D69&lt;&gt;"",COUNTIF($D$6:$D$305,D69)=1,COUNTIF(Cuentas!$C$6:$C$25,E69)=1,ISNUMBER(G69),IFERROR(VLOOKUP(E69,Cuentas!$C$6:$G$25,5,FALSE),"Revisar")="OK"),"OK","Revisar"))</f>
        <v/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ht="27.0" customHeight="1">
      <c r="A70" s="1"/>
      <c r="B70" s="1"/>
      <c r="C70" s="8"/>
      <c r="D70" s="6"/>
      <c r="E70" s="6"/>
      <c r="F70" s="6"/>
      <c r="G70" s="13"/>
      <c r="H70" s="1" t="str">
        <f>IF(COUNTA(C70:G70)=0,"",IF(COUNTIF(Cuentas!$C$6:$C$25,E70)=1,VLOOKUP(E70,Cuentas!$C$6:$G$25,3,FALSE),"Sin cuenta"))</f>
        <v/>
      </c>
      <c r="I70" s="1" t="str">
        <f>IF(COUNTA(C70:G70)=0,"",IF(COUNTIF(Cuentas!$C$6:$C$25,E70)=1,VLOOKUP(E70,Cuentas!$C$6:$G$25,4,FALSE),0))</f>
        <v/>
      </c>
      <c r="J70" s="1" t="str">
        <f>IF(COUNTA(C70:G70)=0,"",IF(AND(ISNUMBER(C70),C70&gt;0,D70&lt;&gt;"",COUNTIF($D$6:$D$305,D70)=1,COUNTIF(Cuentas!$C$6:$C$25,E70)=1,ISNUMBER(G70),IFERROR(VLOOKUP(E70,Cuentas!$C$6:$G$25,5,FALSE),"Revisar")="OK"),"OK","Revisar"))</f>
        <v/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ht="27.0" customHeight="1">
      <c r="A71" s="1"/>
      <c r="B71" s="1"/>
      <c r="C71" s="8"/>
      <c r="D71" s="6"/>
      <c r="E71" s="6"/>
      <c r="F71" s="6"/>
      <c r="G71" s="13"/>
      <c r="H71" s="1" t="str">
        <f>IF(COUNTA(C71:G71)=0,"",IF(COUNTIF(Cuentas!$C$6:$C$25,E71)=1,VLOOKUP(E71,Cuentas!$C$6:$G$25,3,FALSE),"Sin cuenta"))</f>
        <v/>
      </c>
      <c r="I71" s="1" t="str">
        <f>IF(COUNTA(C71:G71)=0,"",IF(COUNTIF(Cuentas!$C$6:$C$25,E71)=1,VLOOKUP(E71,Cuentas!$C$6:$G$25,4,FALSE),0))</f>
        <v/>
      </c>
      <c r="J71" s="1" t="str">
        <f>IF(COUNTA(C71:G71)=0,"",IF(AND(ISNUMBER(C71),C71&gt;0,D71&lt;&gt;"",COUNTIF($D$6:$D$305,D71)=1,COUNTIF(Cuentas!$C$6:$C$25,E71)=1,ISNUMBER(G71),IFERROR(VLOOKUP(E71,Cuentas!$C$6:$G$25,5,FALSE),"Revisar")="OK"),"OK","Revisar"))</f>
        <v/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ht="27.0" customHeight="1">
      <c r="A72" s="1"/>
      <c r="B72" s="1"/>
      <c r="C72" s="8"/>
      <c r="D72" s="6"/>
      <c r="E72" s="6"/>
      <c r="F72" s="6"/>
      <c r="G72" s="13"/>
      <c r="H72" s="1" t="str">
        <f>IF(COUNTA(C72:G72)=0,"",IF(COUNTIF(Cuentas!$C$6:$C$25,E72)=1,VLOOKUP(E72,Cuentas!$C$6:$G$25,3,FALSE),"Sin cuenta"))</f>
        <v/>
      </c>
      <c r="I72" s="1" t="str">
        <f>IF(COUNTA(C72:G72)=0,"",IF(COUNTIF(Cuentas!$C$6:$C$25,E72)=1,VLOOKUP(E72,Cuentas!$C$6:$G$25,4,FALSE),0))</f>
        <v/>
      </c>
      <c r="J72" s="1" t="str">
        <f>IF(COUNTA(C72:G72)=0,"",IF(AND(ISNUMBER(C72),C72&gt;0,D72&lt;&gt;"",COUNTIF($D$6:$D$305,D72)=1,COUNTIF(Cuentas!$C$6:$C$25,E72)=1,ISNUMBER(G72),IFERROR(VLOOKUP(E72,Cuentas!$C$6:$G$25,5,FALSE),"Revisar")="OK"),"OK","Revisar"))</f>
        <v/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ht="27.0" customHeight="1">
      <c r="A73" s="1"/>
      <c r="B73" s="1"/>
      <c r="C73" s="8"/>
      <c r="D73" s="6"/>
      <c r="E73" s="6"/>
      <c r="F73" s="6"/>
      <c r="G73" s="13"/>
      <c r="H73" s="1" t="str">
        <f>IF(COUNTA(C73:G73)=0,"",IF(COUNTIF(Cuentas!$C$6:$C$25,E73)=1,VLOOKUP(E73,Cuentas!$C$6:$G$25,3,FALSE),"Sin cuenta"))</f>
        <v/>
      </c>
      <c r="I73" s="1" t="str">
        <f>IF(COUNTA(C73:G73)=0,"",IF(COUNTIF(Cuentas!$C$6:$C$25,E73)=1,VLOOKUP(E73,Cuentas!$C$6:$G$25,4,FALSE),0))</f>
        <v/>
      </c>
      <c r="J73" s="1" t="str">
        <f>IF(COUNTA(C73:G73)=0,"",IF(AND(ISNUMBER(C73),C73&gt;0,D73&lt;&gt;"",COUNTIF($D$6:$D$305,D73)=1,COUNTIF(Cuentas!$C$6:$C$25,E73)=1,ISNUMBER(G73),IFERROR(VLOOKUP(E73,Cuentas!$C$6:$G$25,5,FALSE),"Revisar")="OK"),"OK","Revisar"))</f>
        <v/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ht="27.0" customHeight="1">
      <c r="A74" s="1"/>
      <c r="B74" s="1"/>
      <c r="C74" s="8"/>
      <c r="D74" s="6"/>
      <c r="E74" s="6"/>
      <c r="F74" s="6"/>
      <c r="G74" s="13"/>
      <c r="H74" s="1" t="str">
        <f>IF(COUNTA(C74:G74)=0,"",IF(COUNTIF(Cuentas!$C$6:$C$25,E74)=1,VLOOKUP(E74,Cuentas!$C$6:$G$25,3,FALSE),"Sin cuenta"))</f>
        <v/>
      </c>
      <c r="I74" s="1" t="str">
        <f>IF(COUNTA(C74:G74)=0,"",IF(COUNTIF(Cuentas!$C$6:$C$25,E74)=1,VLOOKUP(E74,Cuentas!$C$6:$G$25,4,FALSE),0))</f>
        <v/>
      </c>
      <c r="J74" s="1" t="str">
        <f>IF(COUNTA(C74:G74)=0,"",IF(AND(ISNUMBER(C74),C74&gt;0,D74&lt;&gt;"",COUNTIF($D$6:$D$305,D74)=1,COUNTIF(Cuentas!$C$6:$C$25,E74)=1,ISNUMBER(G74),IFERROR(VLOOKUP(E74,Cuentas!$C$6:$G$25,5,FALSE),"Revisar")="OK"),"OK","Revisar"))</f>
        <v/>
      </c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ht="27.0" customHeight="1">
      <c r="A75" s="1"/>
      <c r="B75" s="1"/>
      <c r="C75" s="8"/>
      <c r="D75" s="6"/>
      <c r="E75" s="6"/>
      <c r="F75" s="6"/>
      <c r="G75" s="13"/>
      <c r="H75" s="1" t="str">
        <f>IF(COUNTA(C75:G75)=0,"",IF(COUNTIF(Cuentas!$C$6:$C$25,E75)=1,VLOOKUP(E75,Cuentas!$C$6:$G$25,3,FALSE),"Sin cuenta"))</f>
        <v/>
      </c>
      <c r="I75" s="1" t="str">
        <f>IF(COUNTA(C75:G75)=0,"",IF(COUNTIF(Cuentas!$C$6:$C$25,E75)=1,VLOOKUP(E75,Cuentas!$C$6:$G$25,4,FALSE),0))</f>
        <v/>
      </c>
      <c r="J75" s="1" t="str">
        <f>IF(COUNTA(C75:G75)=0,"",IF(AND(ISNUMBER(C75),C75&gt;0,D75&lt;&gt;"",COUNTIF($D$6:$D$305,D75)=1,COUNTIF(Cuentas!$C$6:$C$25,E75)=1,ISNUMBER(G75),IFERROR(VLOOKUP(E75,Cuentas!$C$6:$G$25,5,FALSE),"Revisar")="OK"),"OK","Revisar"))</f>
        <v/>
      </c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ht="27.0" customHeight="1">
      <c r="A76" s="1"/>
      <c r="B76" s="1"/>
      <c r="C76" s="8"/>
      <c r="D76" s="6"/>
      <c r="E76" s="6"/>
      <c r="F76" s="6"/>
      <c r="G76" s="13"/>
      <c r="H76" s="1" t="str">
        <f>IF(COUNTA(C76:G76)=0,"",IF(COUNTIF(Cuentas!$C$6:$C$25,E76)=1,VLOOKUP(E76,Cuentas!$C$6:$G$25,3,FALSE),"Sin cuenta"))</f>
        <v/>
      </c>
      <c r="I76" s="1" t="str">
        <f>IF(COUNTA(C76:G76)=0,"",IF(COUNTIF(Cuentas!$C$6:$C$25,E76)=1,VLOOKUP(E76,Cuentas!$C$6:$G$25,4,FALSE),0))</f>
        <v/>
      </c>
      <c r="J76" s="1" t="str">
        <f>IF(COUNTA(C76:G76)=0,"",IF(AND(ISNUMBER(C76),C76&gt;0,D76&lt;&gt;"",COUNTIF($D$6:$D$305,D76)=1,COUNTIF(Cuentas!$C$6:$C$25,E76)=1,ISNUMBER(G76),IFERROR(VLOOKUP(E76,Cuentas!$C$6:$G$25,5,FALSE),"Revisar")="OK"),"OK","Revisar"))</f>
        <v/>
      </c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ht="27.0" customHeight="1">
      <c r="A77" s="1"/>
      <c r="B77" s="1"/>
      <c r="C77" s="8"/>
      <c r="D77" s="6"/>
      <c r="E77" s="6"/>
      <c r="F77" s="6"/>
      <c r="G77" s="13"/>
      <c r="H77" s="1" t="str">
        <f>IF(COUNTA(C77:G77)=0,"",IF(COUNTIF(Cuentas!$C$6:$C$25,E77)=1,VLOOKUP(E77,Cuentas!$C$6:$G$25,3,FALSE),"Sin cuenta"))</f>
        <v/>
      </c>
      <c r="I77" s="1" t="str">
        <f>IF(COUNTA(C77:G77)=0,"",IF(COUNTIF(Cuentas!$C$6:$C$25,E77)=1,VLOOKUP(E77,Cuentas!$C$6:$G$25,4,FALSE),0))</f>
        <v/>
      </c>
      <c r="J77" s="1" t="str">
        <f>IF(COUNTA(C77:G77)=0,"",IF(AND(ISNUMBER(C77),C77&gt;0,D77&lt;&gt;"",COUNTIF($D$6:$D$305,D77)=1,COUNTIF(Cuentas!$C$6:$C$25,E77)=1,ISNUMBER(G77),IFERROR(VLOOKUP(E77,Cuentas!$C$6:$G$25,5,FALSE),"Revisar")="OK"),"OK","Revisar"))</f>
        <v/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ht="27.0" customHeight="1">
      <c r="A78" s="1"/>
      <c r="B78" s="1"/>
      <c r="C78" s="8"/>
      <c r="D78" s="6"/>
      <c r="E78" s="6"/>
      <c r="F78" s="6"/>
      <c r="G78" s="13"/>
      <c r="H78" s="1" t="str">
        <f>IF(COUNTA(C78:G78)=0,"",IF(COUNTIF(Cuentas!$C$6:$C$25,E78)=1,VLOOKUP(E78,Cuentas!$C$6:$G$25,3,FALSE),"Sin cuenta"))</f>
        <v/>
      </c>
      <c r="I78" s="1" t="str">
        <f>IF(COUNTA(C78:G78)=0,"",IF(COUNTIF(Cuentas!$C$6:$C$25,E78)=1,VLOOKUP(E78,Cuentas!$C$6:$G$25,4,FALSE),0))</f>
        <v/>
      </c>
      <c r="J78" s="1" t="str">
        <f>IF(COUNTA(C78:G78)=0,"",IF(AND(ISNUMBER(C78),C78&gt;0,D78&lt;&gt;"",COUNTIF($D$6:$D$305,D78)=1,COUNTIF(Cuentas!$C$6:$C$25,E78)=1,ISNUMBER(G78),IFERROR(VLOOKUP(E78,Cuentas!$C$6:$G$25,5,FALSE),"Revisar")="OK"),"OK","Revisar"))</f>
        <v/>
      </c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ht="27.0" customHeight="1">
      <c r="A79" s="1"/>
      <c r="B79" s="1"/>
      <c r="C79" s="8"/>
      <c r="D79" s="6"/>
      <c r="E79" s="6"/>
      <c r="F79" s="6"/>
      <c r="G79" s="13"/>
      <c r="H79" s="1" t="str">
        <f>IF(COUNTA(C79:G79)=0,"",IF(COUNTIF(Cuentas!$C$6:$C$25,E79)=1,VLOOKUP(E79,Cuentas!$C$6:$G$25,3,FALSE),"Sin cuenta"))</f>
        <v/>
      </c>
      <c r="I79" s="1" t="str">
        <f>IF(COUNTA(C79:G79)=0,"",IF(COUNTIF(Cuentas!$C$6:$C$25,E79)=1,VLOOKUP(E79,Cuentas!$C$6:$G$25,4,FALSE),0))</f>
        <v/>
      </c>
      <c r="J79" s="1" t="str">
        <f>IF(COUNTA(C79:G79)=0,"",IF(AND(ISNUMBER(C79),C79&gt;0,D79&lt;&gt;"",COUNTIF($D$6:$D$305,D79)=1,COUNTIF(Cuentas!$C$6:$C$25,E79)=1,ISNUMBER(G79),IFERROR(VLOOKUP(E79,Cuentas!$C$6:$G$25,5,FALSE),"Revisar")="OK"),"OK","Revisar"))</f>
        <v/>
      </c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ht="27.0" customHeight="1">
      <c r="A80" s="1"/>
      <c r="B80" s="1"/>
      <c r="C80" s="8"/>
      <c r="D80" s="6"/>
      <c r="E80" s="6"/>
      <c r="F80" s="6"/>
      <c r="G80" s="13"/>
      <c r="H80" s="1" t="str">
        <f>IF(COUNTA(C80:G80)=0,"",IF(COUNTIF(Cuentas!$C$6:$C$25,E80)=1,VLOOKUP(E80,Cuentas!$C$6:$G$25,3,FALSE),"Sin cuenta"))</f>
        <v/>
      </c>
      <c r="I80" s="1" t="str">
        <f>IF(COUNTA(C80:G80)=0,"",IF(COUNTIF(Cuentas!$C$6:$C$25,E80)=1,VLOOKUP(E80,Cuentas!$C$6:$G$25,4,FALSE),0))</f>
        <v/>
      </c>
      <c r="J80" s="1" t="str">
        <f>IF(COUNTA(C80:G80)=0,"",IF(AND(ISNUMBER(C80),C80&gt;0,D80&lt;&gt;"",COUNTIF($D$6:$D$305,D80)=1,COUNTIF(Cuentas!$C$6:$C$25,E80)=1,ISNUMBER(G80),IFERROR(VLOOKUP(E80,Cuentas!$C$6:$G$25,5,FALSE),"Revisar")="OK"),"OK","Revisar"))</f>
        <v/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ht="27.0" customHeight="1">
      <c r="A81" s="1"/>
      <c r="B81" s="1"/>
      <c r="C81" s="8"/>
      <c r="D81" s="6"/>
      <c r="E81" s="6"/>
      <c r="F81" s="6"/>
      <c r="G81" s="13"/>
      <c r="H81" s="1" t="str">
        <f>IF(COUNTA(C81:G81)=0,"",IF(COUNTIF(Cuentas!$C$6:$C$25,E81)=1,VLOOKUP(E81,Cuentas!$C$6:$G$25,3,FALSE),"Sin cuenta"))</f>
        <v/>
      </c>
      <c r="I81" s="1" t="str">
        <f>IF(COUNTA(C81:G81)=0,"",IF(COUNTIF(Cuentas!$C$6:$C$25,E81)=1,VLOOKUP(E81,Cuentas!$C$6:$G$25,4,FALSE),0))</f>
        <v/>
      </c>
      <c r="J81" s="1" t="str">
        <f>IF(COUNTA(C81:G81)=0,"",IF(AND(ISNUMBER(C81),C81&gt;0,D81&lt;&gt;"",COUNTIF($D$6:$D$305,D81)=1,COUNTIF(Cuentas!$C$6:$C$25,E81)=1,ISNUMBER(G81),IFERROR(VLOOKUP(E81,Cuentas!$C$6:$G$25,5,FALSE),"Revisar")="OK"),"OK","Revisar"))</f>
        <v/>
      </c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ht="27.0" customHeight="1">
      <c r="A82" s="1"/>
      <c r="B82" s="1"/>
      <c r="C82" s="8"/>
      <c r="D82" s="6"/>
      <c r="E82" s="6"/>
      <c r="F82" s="6"/>
      <c r="G82" s="13"/>
      <c r="H82" s="1" t="str">
        <f>IF(COUNTA(C82:G82)=0,"",IF(COUNTIF(Cuentas!$C$6:$C$25,E82)=1,VLOOKUP(E82,Cuentas!$C$6:$G$25,3,FALSE),"Sin cuenta"))</f>
        <v/>
      </c>
      <c r="I82" s="1" t="str">
        <f>IF(COUNTA(C82:G82)=0,"",IF(COUNTIF(Cuentas!$C$6:$C$25,E82)=1,VLOOKUP(E82,Cuentas!$C$6:$G$25,4,FALSE),0))</f>
        <v/>
      </c>
      <c r="J82" s="1" t="str">
        <f>IF(COUNTA(C82:G82)=0,"",IF(AND(ISNUMBER(C82),C82&gt;0,D82&lt;&gt;"",COUNTIF($D$6:$D$305,D82)=1,COUNTIF(Cuentas!$C$6:$C$25,E82)=1,ISNUMBER(G82),IFERROR(VLOOKUP(E82,Cuentas!$C$6:$G$25,5,FALSE),"Revisar")="OK"),"OK","Revisar"))</f>
        <v/>
      </c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ht="27.0" customHeight="1">
      <c r="A83" s="1"/>
      <c r="B83" s="1"/>
      <c r="C83" s="8"/>
      <c r="D83" s="6"/>
      <c r="E83" s="6"/>
      <c r="F83" s="6"/>
      <c r="G83" s="13"/>
      <c r="H83" s="1" t="str">
        <f>IF(COUNTA(C83:G83)=0,"",IF(COUNTIF(Cuentas!$C$6:$C$25,E83)=1,VLOOKUP(E83,Cuentas!$C$6:$G$25,3,FALSE),"Sin cuenta"))</f>
        <v/>
      </c>
      <c r="I83" s="1" t="str">
        <f>IF(COUNTA(C83:G83)=0,"",IF(COUNTIF(Cuentas!$C$6:$C$25,E83)=1,VLOOKUP(E83,Cuentas!$C$6:$G$25,4,FALSE),0))</f>
        <v/>
      </c>
      <c r="J83" s="1" t="str">
        <f>IF(COUNTA(C83:G83)=0,"",IF(AND(ISNUMBER(C83),C83&gt;0,D83&lt;&gt;"",COUNTIF($D$6:$D$305,D83)=1,COUNTIF(Cuentas!$C$6:$C$25,E83)=1,ISNUMBER(G83),IFERROR(VLOOKUP(E83,Cuentas!$C$6:$G$25,5,FALSE),"Revisar")="OK"),"OK","Revisar"))</f>
        <v/>
      </c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ht="27.0" customHeight="1">
      <c r="A84" s="1"/>
      <c r="B84" s="1"/>
      <c r="C84" s="8"/>
      <c r="D84" s="6"/>
      <c r="E84" s="6"/>
      <c r="F84" s="6"/>
      <c r="G84" s="13"/>
      <c r="H84" s="1" t="str">
        <f>IF(COUNTA(C84:G84)=0,"",IF(COUNTIF(Cuentas!$C$6:$C$25,E84)=1,VLOOKUP(E84,Cuentas!$C$6:$G$25,3,FALSE),"Sin cuenta"))</f>
        <v/>
      </c>
      <c r="I84" s="1" t="str">
        <f>IF(COUNTA(C84:G84)=0,"",IF(COUNTIF(Cuentas!$C$6:$C$25,E84)=1,VLOOKUP(E84,Cuentas!$C$6:$G$25,4,FALSE),0))</f>
        <v/>
      </c>
      <c r="J84" s="1" t="str">
        <f>IF(COUNTA(C84:G84)=0,"",IF(AND(ISNUMBER(C84),C84&gt;0,D84&lt;&gt;"",COUNTIF($D$6:$D$305,D84)=1,COUNTIF(Cuentas!$C$6:$C$25,E84)=1,ISNUMBER(G84),IFERROR(VLOOKUP(E84,Cuentas!$C$6:$G$25,5,FALSE),"Revisar")="OK"),"OK","Revisar"))</f>
        <v/>
      </c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ht="27.0" customHeight="1">
      <c r="A85" s="1"/>
      <c r="B85" s="1"/>
      <c r="C85" s="8"/>
      <c r="D85" s="6"/>
      <c r="E85" s="6"/>
      <c r="F85" s="6"/>
      <c r="G85" s="13"/>
      <c r="H85" s="1" t="str">
        <f>IF(COUNTA(C85:G85)=0,"",IF(COUNTIF(Cuentas!$C$6:$C$25,E85)=1,VLOOKUP(E85,Cuentas!$C$6:$G$25,3,FALSE),"Sin cuenta"))</f>
        <v/>
      </c>
      <c r="I85" s="1" t="str">
        <f>IF(COUNTA(C85:G85)=0,"",IF(COUNTIF(Cuentas!$C$6:$C$25,E85)=1,VLOOKUP(E85,Cuentas!$C$6:$G$25,4,FALSE),0))</f>
        <v/>
      </c>
      <c r="J85" s="1" t="str">
        <f>IF(COUNTA(C85:G85)=0,"",IF(AND(ISNUMBER(C85),C85&gt;0,D85&lt;&gt;"",COUNTIF($D$6:$D$305,D85)=1,COUNTIF(Cuentas!$C$6:$C$25,E85)=1,ISNUMBER(G85),IFERROR(VLOOKUP(E85,Cuentas!$C$6:$G$25,5,FALSE),"Revisar")="OK"),"OK","Revisar"))</f>
        <v/>
      </c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ht="27.0" customHeight="1">
      <c r="A86" s="1"/>
      <c r="B86" s="1"/>
      <c r="C86" s="8"/>
      <c r="D86" s="6"/>
      <c r="E86" s="6"/>
      <c r="F86" s="6"/>
      <c r="G86" s="13"/>
      <c r="H86" s="1" t="str">
        <f>IF(COUNTA(C86:G86)=0,"",IF(COUNTIF(Cuentas!$C$6:$C$25,E86)=1,VLOOKUP(E86,Cuentas!$C$6:$G$25,3,FALSE),"Sin cuenta"))</f>
        <v/>
      </c>
      <c r="I86" s="1" t="str">
        <f>IF(COUNTA(C86:G86)=0,"",IF(COUNTIF(Cuentas!$C$6:$C$25,E86)=1,VLOOKUP(E86,Cuentas!$C$6:$G$25,4,FALSE),0))</f>
        <v/>
      </c>
      <c r="J86" s="1" t="str">
        <f>IF(COUNTA(C86:G86)=0,"",IF(AND(ISNUMBER(C86),C86&gt;0,D86&lt;&gt;"",COUNTIF($D$6:$D$305,D86)=1,COUNTIF(Cuentas!$C$6:$C$25,E86)=1,ISNUMBER(G86),IFERROR(VLOOKUP(E86,Cuentas!$C$6:$G$25,5,FALSE),"Revisar")="OK"),"OK","Revisar"))</f>
        <v/>
      </c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ht="27.0" customHeight="1">
      <c r="A87" s="1"/>
      <c r="B87" s="1"/>
      <c r="C87" s="8"/>
      <c r="D87" s="6"/>
      <c r="E87" s="6"/>
      <c r="F87" s="6"/>
      <c r="G87" s="13"/>
      <c r="H87" s="1" t="str">
        <f>IF(COUNTA(C87:G87)=0,"",IF(COUNTIF(Cuentas!$C$6:$C$25,E87)=1,VLOOKUP(E87,Cuentas!$C$6:$G$25,3,FALSE),"Sin cuenta"))</f>
        <v/>
      </c>
      <c r="I87" s="1" t="str">
        <f>IF(COUNTA(C87:G87)=0,"",IF(COUNTIF(Cuentas!$C$6:$C$25,E87)=1,VLOOKUP(E87,Cuentas!$C$6:$G$25,4,FALSE),0))</f>
        <v/>
      </c>
      <c r="J87" s="1" t="str">
        <f>IF(COUNTA(C87:G87)=0,"",IF(AND(ISNUMBER(C87),C87&gt;0,D87&lt;&gt;"",COUNTIF($D$6:$D$305,D87)=1,COUNTIF(Cuentas!$C$6:$C$25,E87)=1,ISNUMBER(G87),IFERROR(VLOOKUP(E87,Cuentas!$C$6:$G$25,5,FALSE),"Revisar")="OK"),"OK","Revisar"))</f>
        <v/>
      </c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ht="27.0" customHeight="1">
      <c r="A88" s="1"/>
      <c r="B88" s="1"/>
      <c r="C88" s="8"/>
      <c r="D88" s="6"/>
      <c r="E88" s="6"/>
      <c r="F88" s="6"/>
      <c r="G88" s="13"/>
      <c r="H88" s="1" t="str">
        <f>IF(COUNTA(C88:G88)=0,"",IF(COUNTIF(Cuentas!$C$6:$C$25,E88)=1,VLOOKUP(E88,Cuentas!$C$6:$G$25,3,FALSE),"Sin cuenta"))</f>
        <v/>
      </c>
      <c r="I88" s="1" t="str">
        <f>IF(COUNTA(C88:G88)=0,"",IF(COUNTIF(Cuentas!$C$6:$C$25,E88)=1,VLOOKUP(E88,Cuentas!$C$6:$G$25,4,FALSE),0))</f>
        <v/>
      </c>
      <c r="J88" s="1" t="str">
        <f>IF(COUNTA(C88:G88)=0,"",IF(AND(ISNUMBER(C88),C88&gt;0,D88&lt;&gt;"",COUNTIF($D$6:$D$305,D88)=1,COUNTIF(Cuentas!$C$6:$C$25,E88)=1,ISNUMBER(G88),IFERROR(VLOOKUP(E88,Cuentas!$C$6:$G$25,5,FALSE),"Revisar")="OK"),"OK","Revisar"))</f>
        <v/>
      </c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ht="27.0" customHeight="1">
      <c r="A89" s="1"/>
      <c r="B89" s="1"/>
      <c r="C89" s="8"/>
      <c r="D89" s="6"/>
      <c r="E89" s="6"/>
      <c r="F89" s="6"/>
      <c r="G89" s="13"/>
      <c r="H89" s="1" t="str">
        <f>IF(COUNTA(C89:G89)=0,"",IF(COUNTIF(Cuentas!$C$6:$C$25,E89)=1,VLOOKUP(E89,Cuentas!$C$6:$G$25,3,FALSE),"Sin cuenta"))</f>
        <v/>
      </c>
      <c r="I89" s="1" t="str">
        <f>IF(COUNTA(C89:G89)=0,"",IF(COUNTIF(Cuentas!$C$6:$C$25,E89)=1,VLOOKUP(E89,Cuentas!$C$6:$G$25,4,FALSE),0))</f>
        <v/>
      </c>
      <c r="J89" s="1" t="str">
        <f>IF(COUNTA(C89:G89)=0,"",IF(AND(ISNUMBER(C89),C89&gt;0,D89&lt;&gt;"",COUNTIF($D$6:$D$305,D89)=1,COUNTIF(Cuentas!$C$6:$C$25,E89)=1,ISNUMBER(G89),IFERROR(VLOOKUP(E89,Cuentas!$C$6:$G$25,5,FALSE),"Revisar")="OK"),"OK","Revisar"))</f>
        <v/>
      </c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ht="27.0" customHeight="1">
      <c r="A90" s="1"/>
      <c r="B90" s="1"/>
      <c r="C90" s="8"/>
      <c r="D90" s="6"/>
      <c r="E90" s="6"/>
      <c r="F90" s="6"/>
      <c r="G90" s="13"/>
      <c r="H90" s="1" t="str">
        <f>IF(COUNTA(C90:G90)=0,"",IF(COUNTIF(Cuentas!$C$6:$C$25,E90)=1,VLOOKUP(E90,Cuentas!$C$6:$G$25,3,FALSE),"Sin cuenta"))</f>
        <v/>
      </c>
      <c r="I90" s="1" t="str">
        <f>IF(COUNTA(C90:G90)=0,"",IF(COUNTIF(Cuentas!$C$6:$C$25,E90)=1,VLOOKUP(E90,Cuentas!$C$6:$G$25,4,FALSE),0))</f>
        <v/>
      </c>
      <c r="J90" s="1" t="str">
        <f>IF(COUNTA(C90:G90)=0,"",IF(AND(ISNUMBER(C90),C90&gt;0,D90&lt;&gt;"",COUNTIF($D$6:$D$305,D90)=1,COUNTIF(Cuentas!$C$6:$C$25,E90)=1,ISNUMBER(G90),IFERROR(VLOOKUP(E90,Cuentas!$C$6:$G$25,5,FALSE),"Revisar")="OK"),"OK","Revisar"))</f>
        <v/>
      </c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ht="27.0" customHeight="1">
      <c r="A91" s="1"/>
      <c r="B91" s="1"/>
      <c r="C91" s="8"/>
      <c r="D91" s="6"/>
      <c r="E91" s="6"/>
      <c r="F91" s="6"/>
      <c r="G91" s="13"/>
      <c r="H91" s="1" t="str">
        <f>IF(COUNTA(C91:G91)=0,"",IF(COUNTIF(Cuentas!$C$6:$C$25,E91)=1,VLOOKUP(E91,Cuentas!$C$6:$G$25,3,FALSE),"Sin cuenta"))</f>
        <v/>
      </c>
      <c r="I91" s="1" t="str">
        <f>IF(COUNTA(C91:G91)=0,"",IF(COUNTIF(Cuentas!$C$6:$C$25,E91)=1,VLOOKUP(E91,Cuentas!$C$6:$G$25,4,FALSE),0))</f>
        <v/>
      </c>
      <c r="J91" s="1" t="str">
        <f>IF(COUNTA(C91:G91)=0,"",IF(AND(ISNUMBER(C91),C91&gt;0,D91&lt;&gt;"",COUNTIF($D$6:$D$305,D91)=1,COUNTIF(Cuentas!$C$6:$C$25,E91)=1,ISNUMBER(G91),IFERROR(VLOOKUP(E91,Cuentas!$C$6:$G$25,5,FALSE),"Revisar")="OK"),"OK","Revisar"))</f>
        <v/>
      </c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ht="27.0" customHeight="1">
      <c r="A92" s="1"/>
      <c r="B92" s="1"/>
      <c r="C92" s="8"/>
      <c r="D92" s="6"/>
      <c r="E92" s="6"/>
      <c r="F92" s="6"/>
      <c r="G92" s="13"/>
      <c r="H92" s="1" t="str">
        <f>IF(COUNTA(C92:G92)=0,"",IF(COUNTIF(Cuentas!$C$6:$C$25,E92)=1,VLOOKUP(E92,Cuentas!$C$6:$G$25,3,FALSE),"Sin cuenta"))</f>
        <v/>
      </c>
      <c r="I92" s="1" t="str">
        <f>IF(COUNTA(C92:G92)=0,"",IF(COUNTIF(Cuentas!$C$6:$C$25,E92)=1,VLOOKUP(E92,Cuentas!$C$6:$G$25,4,FALSE),0))</f>
        <v/>
      </c>
      <c r="J92" s="1" t="str">
        <f>IF(COUNTA(C92:G92)=0,"",IF(AND(ISNUMBER(C92),C92&gt;0,D92&lt;&gt;"",COUNTIF($D$6:$D$305,D92)=1,COUNTIF(Cuentas!$C$6:$C$25,E92)=1,ISNUMBER(G92),IFERROR(VLOOKUP(E92,Cuentas!$C$6:$G$25,5,FALSE),"Revisar")="OK"),"OK","Revisar"))</f>
        <v/>
      </c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ht="27.0" customHeight="1">
      <c r="A93" s="1"/>
      <c r="B93" s="1"/>
      <c r="C93" s="8"/>
      <c r="D93" s="6"/>
      <c r="E93" s="6"/>
      <c r="F93" s="6"/>
      <c r="G93" s="13"/>
      <c r="H93" s="1" t="str">
        <f>IF(COUNTA(C93:G93)=0,"",IF(COUNTIF(Cuentas!$C$6:$C$25,E93)=1,VLOOKUP(E93,Cuentas!$C$6:$G$25,3,FALSE),"Sin cuenta"))</f>
        <v/>
      </c>
      <c r="I93" s="1" t="str">
        <f>IF(COUNTA(C93:G93)=0,"",IF(COUNTIF(Cuentas!$C$6:$C$25,E93)=1,VLOOKUP(E93,Cuentas!$C$6:$G$25,4,FALSE),0))</f>
        <v/>
      </c>
      <c r="J93" s="1" t="str">
        <f>IF(COUNTA(C93:G93)=0,"",IF(AND(ISNUMBER(C93),C93&gt;0,D93&lt;&gt;"",COUNTIF($D$6:$D$305,D93)=1,COUNTIF(Cuentas!$C$6:$C$25,E93)=1,ISNUMBER(G93),IFERROR(VLOOKUP(E93,Cuentas!$C$6:$G$25,5,FALSE),"Revisar")="OK"),"OK","Revisar"))</f>
        <v/>
      </c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ht="27.0" customHeight="1">
      <c r="A94" s="1"/>
      <c r="B94" s="1"/>
      <c r="C94" s="8"/>
      <c r="D94" s="6"/>
      <c r="E94" s="6"/>
      <c r="F94" s="6"/>
      <c r="G94" s="13"/>
      <c r="H94" s="1" t="str">
        <f>IF(COUNTA(C94:G94)=0,"",IF(COUNTIF(Cuentas!$C$6:$C$25,E94)=1,VLOOKUP(E94,Cuentas!$C$6:$G$25,3,FALSE),"Sin cuenta"))</f>
        <v/>
      </c>
      <c r="I94" s="1" t="str">
        <f>IF(COUNTA(C94:G94)=0,"",IF(COUNTIF(Cuentas!$C$6:$C$25,E94)=1,VLOOKUP(E94,Cuentas!$C$6:$G$25,4,FALSE),0))</f>
        <v/>
      </c>
      <c r="J94" s="1" t="str">
        <f>IF(COUNTA(C94:G94)=0,"",IF(AND(ISNUMBER(C94),C94&gt;0,D94&lt;&gt;"",COUNTIF($D$6:$D$305,D94)=1,COUNTIF(Cuentas!$C$6:$C$25,E94)=1,ISNUMBER(G94),IFERROR(VLOOKUP(E94,Cuentas!$C$6:$G$25,5,FALSE),"Revisar")="OK"),"OK","Revisar"))</f>
        <v/>
      </c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ht="27.0" customHeight="1">
      <c r="A95" s="1"/>
      <c r="B95" s="1"/>
      <c r="C95" s="8"/>
      <c r="D95" s="6"/>
      <c r="E95" s="6"/>
      <c r="F95" s="6"/>
      <c r="G95" s="13"/>
      <c r="H95" s="1" t="str">
        <f>IF(COUNTA(C95:G95)=0,"",IF(COUNTIF(Cuentas!$C$6:$C$25,E95)=1,VLOOKUP(E95,Cuentas!$C$6:$G$25,3,FALSE),"Sin cuenta"))</f>
        <v/>
      </c>
      <c r="I95" s="1" t="str">
        <f>IF(COUNTA(C95:G95)=0,"",IF(COUNTIF(Cuentas!$C$6:$C$25,E95)=1,VLOOKUP(E95,Cuentas!$C$6:$G$25,4,FALSE),0))</f>
        <v/>
      </c>
      <c r="J95" s="1" t="str">
        <f>IF(COUNTA(C95:G95)=0,"",IF(AND(ISNUMBER(C95),C95&gt;0,D95&lt;&gt;"",COUNTIF($D$6:$D$305,D95)=1,COUNTIF(Cuentas!$C$6:$C$25,E95)=1,ISNUMBER(G95),IFERROR(VLOOKUP(E95,Cuentas!$C$6:$G$25,5,FALSE),"Revisar")="OK"),"OK","Revisar"))</f>
        <v/>
      </c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ht="27.0" customHeight="1">
      <c r="A96" s="1"/>
      <c r="B96" s="1"/>
      <c r="C96" s="8"/>
      <c r="D96" s="6"/>
      <c r="E96" s="6"/>
      <c r="F96" s="6"/>
      <c r="G96" s="13"/>
      <c r="H96" s="1" t="str">
        <f>IF(COUNTA(C96:G96)=0,"",IF(COUNTIF(Cuentas!$C$6:$C$25,E96)=1,VLOOKUP(E96,Cuentas!$C$6:$G$25,3,FALSE),"Sin cuenta"))</f>
        <v/>
      </c>
      <c r="I96" s="1" t="str">
        <f>IF(COUNTA(C96:G96)=0,"",IF(COUNTIF(Cuentas!$C$6:$C$25,E96)=1,VLOOKUP(E96,Cuentas!$C$6:$G$25,4,FALSE),0))</f>
        <v/>
      </c>
      <c r="J96" s="1" t="str">
        <f>IF(COUNTA(C96:G96)=0,"",IF(AND(ISNUMBER(C96),C96&gt;0,D96&lt;&gt;"",COUNTIF($D$6:$D$305,D96)=1,COUNTIF(Cuentas!$C$6:$C$25,E96)=1,ISNUMBER(G96),IFERROR(VLOOKUP(E96,Cuentas!$C$6:$G$25,5,FALSE),"Revisar")="OK"),"OK","Revisar"))</f>
        <v/>
      </c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ht="27.0" customHeight="1">
      <c r="A97" s="1"/>
      <c r="B97" s="1"/>
      <c r="C97" s="8"/>
      <c r="D97" s="6"/>
      <c r="E97" s="6"/>
      <c r="F97" s="6"/>
      <c r="G97" s="13"/>
      <c r="H97" s="1" t="str">
        <f>IF(COUNTA(C97:G97)=0,"",IF(COUNTIF(Cuentas!$C$6:$C$25,E97)=1,VLOOKUP(E97,Cuentas!$C$6:$G$25,3,FALSE),"Sin cuenta"))</f>
        <v/>
      </c>
      <c r="I97" s="1" t="str">
        <f>IF(COUNTA(C97:G97)=0,"",IF(COUNTIF(Cuentas!$C$6:$C$25,E97)=1,VLOOKUP(E97,Cuentas!$C$6:$G$25,4,FALSE),0))</f>
        <v/>
      </c>
      <c r="J97" s="1" t="str">
        <f>IF(COUNTA(C97:G97)=0,"",IF(AND(ISNUMBER(C97),C97&gt;0,D97&lt;&gt;"",COUNTIF($D$6:$D$305,D97)=1,COUNTIF(Cuentas!$C$6:$C$25,E97)=1,ISNUMBER(G97),IFERROR(VLOOKUP(E97,Cuentas!$C$6:$G$25,5,FALSE),"Revisar")="OK"),"OK","Revisar"))</f>
        <v/>
      </c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ht="27.0" customHeight="1">
      <c r="A98" s="1"/>
      <c r="B98" s="1"/>
      <c r="C98" s="8"/>
      <c r="D98" s="6"/>
      <c r="E98" s="6"/>
      <c r="F98" s="6"/>
      <c r="G98" s="13"/>
      <c r="H98" s="1" t="str">
        <f>IF(COUNTA(C98:G98)=0,"",IF(COUNTIF(Cuentas!$C$6:$C$25,E98)=1,VLOOKUP(E98,Cuentas!$C$6:$G$25,3,FALSE),"Sin cuenta"))</f>
        <v/>
      </c>
      <c r="I98" s="1" t="str">
        <f>IF(COUNTA(C98:G98)=0,"",IF(COUNTIF(Cuentas!$C$6:$C$25,E98)=1,VLOOKUP(E98,Cuentas!$C$6:$G$25,4,FALSE),0))</f>
        <v/>
      </c>
      <c r="J98" s="1" t="str">
        <f>IF(COUNTA(C98:G98)=0,"",IF(AND(ISNUMBER(C98),C98&gt;0,D98&lt;&gt;"",COUNTIF($D$6:$D$305,D98)=1,COUNTIF(Cuentas!$C$6:$C$25,E98)=1,ISNUMBER(G98),IFERROR(VLOOKUP(E98,Cuentas!$C$6:$G$25,5,FALSE),"Revisar")="OK"),"OK","Revisar"))</f>
        <v/>
      </c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ht="27.0" customHeight="1">
      <c r="A99" s="1"/>
      <c r="B99" s="1"/>
      <c r="C99" s="8"/>
      <c r="D99" s="6"/>
      <c r="E99" s="6"/>
      <c r="F99" s="6"/>
      <c r="G99" s="13"/>
      <c r="H99" s="1" t="str">
        <f>IF(COUNTA(C99:G99)=0,"",IF(COUNTIF(Cuentas!$C$6:$C$25,E99)=1,VLOOKUP(E99,Cuentas!$C$6:$G$25,3,FALSE),"Sin cuenta"))</f>
        <v/>
      </c>
      <c r="I99" s="1" t="str">
        <f>IF(COUNTA(C99:G99)=0,"",IF(COUNTIF(Cuentas!$C$6:$C$25,E99)=1,VLOOKUP(E99,Cuentas!$C$6:$G$25,4,FALSE),0))</f>
        <v/>
      </c>
      <c r="J99" s="1" t="str">
        <f>IF(COUNTA(C99:G99)=0,"",IF(AND(ISNUMBER(C99),C99&gt;0,D99&lt;&gt;"",COUNTIF($D$6:$D$305,D99)=1,COUNTIF(Cuentas!$C$6:$C$25,E99)=1,ISNUMBER(G99),IFERROR(VLOOKUP(E99,Cuentas!$C$6:$G$25,5,FALSE),"Revisar")="OK"),"OK","Revisar"))</f>
        <v/>
      </c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ht="27.0" customHeight="1">
      <c r="A100" s="1"/>
      <c r="B100" s="1"/>
      <c r="C100" s="8"/>
      <c r="D100" s="6"/>
      <c r="E100" s="6"/>
      <c r="F100" s="6"/>
      <c r="G100" s="13"/>
      <c r="H100" s="1" t="str">
        <f>IF(COUNTA(C100:G100)=0,"",IF(COUNTIF(Cuentas!$C$6:$C$25,E100)=1,VLOOKUP(E100,Cuentas!$C$6:$G$25,3,FALSE),"Sin cuenta"))</f>
        <v/>
      </c>
      <c r="I100" s="1" t="str">
        <f>IF(COUNTA(C100:G100)=0,"",IF(COUNTIF(Cuentas!$C$6:$C$25,E100)=1,VLOOKUP(E100,Cuentas!$C$6:$G$25,4,FALSE),0))</f>
        <v/>
      </c>
      <c r="J100" s="1" t="str">
        <f>IF(COUNTA(C100:G100)=0,"",IF(AND(ISNUMBER(C100),C100&gt;0,D100&lt;&gt;"",COUNTIF($D$6:$D$305,D100)=1,COUNTIF(Cuentas!$C$6:$C$25,E100)=1,ISNUMBER(G100),IFERROR(VLOOKUP(E100,Cuentas!$C$6:$G$25,5,FALSE),"Revisar")="OK"),"OK","Revisar"))</f>
        <v/>
      </c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ht="27.0" customHeight="1">
      <c r="A101" s="1"/>
      <c r="B101" s="1"/>
      <c r="C101" s="8"/>
      <c r="D101" s="6"/>
      <c r="E101" s="6"/>
      <c r="F101" s="6"/>
      <c r="G101" s="13"/>
      <c r="H101" s="1" t="str">
        <f>IF(COUNTA(C101:G101)=0,"",IF(COUNTIF(Cuentas!$C$6:$C$25,E101)=1,VLOOKUP(E101,Cuentas!$C$6:$G$25,3,FALSE),"Sin cuenta"))</f>
        <v/>
      </c>
      <c r="I101" s="1" t="str">
        <f>IF(COUNTA(C101:G101)=0,"",IF(COUNTIF(Cuentas!$C$6:$C$25,E101)=1,VLOOKUP(E101,Cuentas!$C$6:$G$25,4,FALSE),0))</f>
        <v/>
      </c>
      <c r="J101" s="1" t="str">
        <f>IF(COUNTA(C101:G101)=0,"",IF(AND(ISNUMBER(C101),C101&gt;0,D101&lt;&gt;"",COUNTIF($D$6:$D$305,D101)=1,COUNTIF(Cuentas!$C$6:$C$25,E101)=1,ISNUMBER(G101),IFERROR(VLOOKUP(E101,Cuentas!$C$6:$G$25,5,FALSE),"Revisar")="OK"),"OK","Revisar"))</f>
        <v/>
      </c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ht="27.0" customHeight="1">
      <c r="A102" s="1"/>
      <c r="B102" s="1"/>
      <c r="C102" s="8"/>
      <c r="D102" s="6"/>
      <c r="E102" s="6"/>
      <c r="F102" s="6"/>
      <c r="G102" s="13"/>
      <c r="H102" s="1" t="str">
        <f>IF(COUNTA(C102:G102)=0,"",IF(COUNTIF(Cuentas!$C$6:$C$25,E102)=1,VLOOKUP(E102,Cuentas!$C$6:$G$25,3,FALSE),"Sin cuenta"))</f>
        <v/>
      </c>
      <c r="I102" s="1" t="str">
        <f>IF(COUNTA(C102:G102)=0,"",IF(COUNTIF(Cuentas!$C$6:$C$25,E102)=1,VLOOKUP(E102,Cuentas!$C$6:$G$25,4,FALSE),0))</f>
        <v/>
      </c>
      <c r="J102" s="1" t="str">
        <f>IF(COUNTA(C102:G102)=0,"",IF(AND(ISNUMBER(C102),C102&gt;0,D102&lt;&gt;"",COUNTIF($D$6:$D$305,D102)=1,COUNTIF(Cuentas!$C$6:$C$25,E102)=1,ISNUMBER(G102),IFERROR(VLOOKUP(E102,Cuentas!$C$6:$G$25,5,FALSE),"Revisar")="OK"),"OK","Revisar"))</f>
        <v/>
      </c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ht="27.0" customHeight="1">
      <c r="A103" s="1"/>
      <c r="B103" s="1"/>
      <c r="C103" s="8"/>
      <c r="D103" s="6"/>
      <c r="E103" s="6"/>
      <c r="F103" s="6"/>
      <c r="G103" s="13"/>
      <c r="H103" s="1" t="str">
        <f>IF(COUNTA(C103:G103)=0,"",IF(COUNTIF(Cuentas!$C$6:$C$25,E103)=1,VLOOKUP(E103,Cuentas!$C$6:$G$25,3,FALSE),"Sin cuenta"))</f>
        <v/>
      </c>
      <c r="I103" s="1" t="str">
        <f>IF(COUNTA(C103:G103)=0,"",IF(COUNTIF(Cuentas!$C$6:$C$25,E103)=1,VLOOKUP(E103,Cuentas!$C$6:$G$25,4,FALSE),0))</f>
        <v/>
      </c>
      <c r="J103" s="1" t="str">
        <f>IF(COUNTA(C103:G103)=0,"",IF(AND(ISNUMBER(C103),C103&gt;0,D103&lt;&gt;"",COUNTIF($D$6:$D$305,D103)=1,COUNTIF(Cuentas!$C$6:$C$25,E103)=1,ISNUMBER(G103),IFERROR(VLOOKUP(E103,Cuentas!$C$6:$G$25,5,FALSE),"Revisar")="OK"),"OK","Revisar"))</f>
        <v/>
      </c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ht="27.0" customHeight="1">
      <c r="A104" s="1"/>
      <c r="B104" s="1"/>
      <c r="C104" s="8"/>
      <c r="D104" s="6"/>
      <c r="E104" s="6"/>
      <c r="F104" s="6"/>
      <c r="G104" s="13"/>
      <c r="H104" s="1" t="str">
        <f>IF(COUNTA(C104:G104)=0,"",IF(COUNTIF(Cuentas!$C$6:$C$25,E104)=1,VLOOKUP(E104,Cuentas!$C$6:$G$25,3,FALSE),"Sin cuenta"))</f>
        <v/>
      </c>
      <c r="I104" s="1" t="str">
        <f>IF(COUNTA(C104:G104)=0,"",IF(COUNTIF(Cuentas!$C$6:$C$25,E104)=1,VLOOKUP(E104,Cuentas!$C$6:$G$25,4,FALSE),0))</f>
        <v/>
      </c>
      <c r="J104" s="1" t="str">
        <f>IF(COUNTA(C104:G104)=0,"",IF(AND(ISNUMBER(C104),C104&gt;0,D104&lt;&gt;"",COUNTIF($D$6:$D$305,D104)=1,COUNTIF(Cuentas!$C$6:$C$25,E104)=1,ISNUMBER(G104),IFERROR(VLOOKUP(E104,Cuentas!$C$6:$G$25,5,FALSE),"Revisar")="OK"),"OK","Revisar"))</f>
        <v/>
      </c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ht="27.0" customHeight="1">
      <c r="A105" s="1"/>
      <c r="B105" s="1"/>
      <c r="C105" s="8"/>
      <c r="D105" s="6"/>
      <c r="E105" s="6"/>
      <c r="F105" s="6"/>
      <c r="G105" s="13"/>
      <c r="H105" s="1" t="str">
        <f>IF(COUNTA(C105:G105)=0,"",IF(COUNTIF(Cuentas!$C$6:$C$25,E105)=1,VLOOKUP(E105,Cuentas!$C$6:$G$25,3,FALSE),"Sin cuenta"))</f>
        <v/>
      </c>
      <c r="I105" s="1" t="str">
        <f>IF(COUNTA(C105:G105)=0,"",IF(COUNTIF(Cuentas!$C$6:$C$25,E105)=1,VLOOKUP(E105,Cuentas!$C$6:$G$25,4,FALSE),0))</f>
        <v/>
      </c>
      <c r="J105" s="1" t="str">
        <f>IF(COUNTA(C105:G105)=0,"",IF(AND(ISNUMBER(C105),C105&gt;0,D105&lt;&gt;"",COUNTIF($D$6:$D$305,D105)=1,COUNTIF(Cuentas!$C$6:$C$25,E105)=1,ISNUMBER(G105),IFERROR(VLOOKUP(E105,Cuentas!$C$6:$G$25,5,FALSE),"Revisar")="OK"),"OK","Revisar"))</f>
        <v/>
      </c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ht="27.0" customHeight="1">
      <c r="A106" s="1"/>
      <c r="B106" s="1"/>
      <c r="C106" s="8"/>
      <c r="D106" s="6"/>
      <c r="E106" s="6"/>
      <c r="F106" s="6"/>
      <c r="G106" s="13"/>
      <c r="H106" s="1" t="str">
        <f>IF(COUNTA(C106:G106)=0,"",IF(COUNTIF(Cuentas!$C$6:$C$25,E106)=1,VLOOKUP(E106,Cuentas!$C$6:$G$25,3,FALSE),"Sin cuenta"))</f>
        <v/>
      </c>
      <c r="I106" s="1" t="str">
        <f>IF(COUNTA(C106:G106)=0,"",IF(COUNTIF(Cuentas!$C$6:$C$25,E106)=1,VLOOKUP(E106,Cuentas!$C$6:$G$25,4,FALSE),0))</f>
        <v/>
      </c>
      <c r="J106" s="1" t="str">
        <f>IF(COUNTA(C106:G106)=0,"",IF(AND(ISNUMBER(C106),C106&gt;0,D106&lt;&gt;"",COUNTIF($D$6:$D$305,D106)=1,COUNTIF(Cuentas!$C$6:$C$25,E106)=1,ISNUMBER(G106),IFERROR(VLOOKUP(E106,Cuentas!$C$6:$G$25,5,FALSE),"Revisar")="OK"),"OK","Revisar"))</f>
        <v/>
      </c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ht="27.0" customHeight="1">
      <c r="A107" s="1"/>
      <c r="B107" s="1"/>
      <c r="C107" s="8"/>
      <c r="D107" s="6"/>
      <c r="E107" s="6"/>
      <c r="F107" s="6"/>
      <c r="G107" s="13"/>
      <c r="H107" s="1" t="str">
        <f>IF(COUNTA(C107:G107)=0,"",IF(COUNTIF(Cuentas!$C$6:$C$25,E107)=1,VLOOKUP(E107,Cuentas!$C$6:$G$25,3,FALSE),"Sin cuenta"))</f>
        <v/>
      </c>
      <c r="I107" s="1" t="str">
        <f>IF(COUNTA(C107:G107)=0,"",IF(COUNTIF(Cuentas!$C$6:$C$25,E107)=1,VLOOKUP(E107,Cuentas!$C$6:$G$25,4,FALSE),0))</f>
        <v/>
      </c>
      <c r="J107" s="1" t="str">
        <f>IF(COUNTA(C107:G107)=0,"",IF(AND(ISNUMBER(C107),C107&gt;0,D107&lt;&gt;"",COUNTIF($D$6:$D$305,D107)=1,COUNTIF(Cuentas!$C$6:$C$25,E107)=1,ISNUMBER(G107),IFERROR(VLOOKUP(E107,Cuentas!$C$6:$G$25,5,FALSE),"Revisar")="OK"),"OK","Revisar"))</f>
        <v/>
      </c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ht="27.0" customHeight="1">
      <c r="A108" s="1"/>
      <c r="B108" s="1"/>
      <c r="C108" s="8"/>
      <c r="D108" s="6"/>
      <c r="E108" s="6"/>
      <c r="F108" s="6"/>
      <c r="G108" s="13"/>
      <c r="H108" s="1" t="str">
        <f>IF(COUNTA(C108:G108)=0,"",IF(COUNTIF(Cuentas!$C$6:$C$25,E108)=1,VLOOKUP(E108,Cuentas!$C$6:$G$25,3,FALSE),"Sin cuenta"))</f>
        <v/>
      </c>
      <c r="I108" s="1" t="str">
        <f>IF(COUNTA(C108:G108)=0,"",IF(COUNTIF(Cuentas!$C$6:$C$25,E108)=1,VLOOKUP(E108,Cuentas!$C$6:$G$25,4,FALSE),0))</f>
        <v/>
      </c>
      <c r="J108" s="1" t="str">
        <f>IF(COUNTA(C108:G108)=0,"",IF(AND(ISNUMBER(C108),C108&gt;0,D108&lt;&gt;"",COUNTIF($D$6:$D$305,D108)=1,COUNTIF(Cuentas!$C$6:$C$25,E108)=1,ISNUMBER(G108),IFERROR(VLOOKUP(E108,Cuentas!$C$6:$G$25,5,FALSE),"Revisar")="OK"),"OK","Revisar"))</f>
        <v/>
      </c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ht="27.0" customHeight="1">
      <c r="A109" s="1"/>
      <c r="B109" s="1"/>
      <c r="C109" s="8"/>
      <c r="D109" s="6"/>
      <c r="E109" s="6"/>
      <c r="F109" s="6"/>
      <c r="G109" s="13"/>
      <c r="H109" s="1" t="str">
        <f>IF(COUNTA(C109:G109)=0,"",IF(COUNTIF(Cuentas!$C$6:$C$25,E109)=1,VLOOKUP(E109,Cuentas!$C$6:$G$25,3,FALSE),"Sin cuenta"))</f>
        <v/>
      </c>
      <c r="I109" s="1" t="str">
        <f>IF(COUNTA(C109:G109)=0,"",IF(COUNTIF(Cuentas!$C$6:$C$25,E109)=1,VLOOKUP(E109,Cuentas!$C$6:$G$25,4,FALSE),0))</f>
        <v/>
      </c>
      <c r="J109" s="1" t="str">
        <f>IF(COUNTA(C109:G109)=0,"",IF(AND(ISNUMBER(C109),C109&gt;0,D109&lt;&gt;"",COUNTIF($D$6:$D$305,D109)=1,COUNTIF(Cuentas!$C$6:$C$25,E109)=1,ISNUMBER(G109),IFERROR(VLOOKUP(E109,Cuentas!$C$6:$G$25,5,FALSE),"Revisar")="OK"),"OK","Revisar"))</f>
        <v/>
      </c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ht="27.0" customHeight="1">
      <c r="A110" s="1"/>
      <c r="B110" s="1"/>
      <c r="C110" s="8"/>
      <c r="D110" s="6"/>
      <c r="E110" s="6"/>
      <c r="F110" s="6"/>
      <c r="G110" s="13"/>
      <c r="H110" s="1" t="str">
        <f>IF(COUNTA(C110:G110)=0,"",IF(COUNTIF(Cuentas!$C$6:$C$25,E110)=1,VLOOKUP(E110,Cuentas!$C$6:$G$25,3,FALSE),"Sin cuenta"))</f>
        <v/>
      </c>
      <c r="I110" s="1" t="str">
        <f>IF(COUNTA(C110:G110)=0,"",IF(COUNTIF(Cuentas!$C$6:$C$25,E110)=1,VLOOKUP(E110,Cuentas!$C$6:$G$25,4,FALSE),0))</f>
        <v/>
      </c>
      <c r="J110" s="1" t="str">
        <f>IF(COUNTA(C110:G110)=0,"",IF(AND(ISNUMBER(C110),C110&gt;0,D110&lt;&gt;"",COUNTIF($D$6:$D$305,D110)=1,COUNTIF(Cuentas!$C$6:$C$25,E110)=1,ISNUMBER(G110),IFERROR(VLOOKUP(E110,Cuentas!$C$6:$G$25,5,FALSE),"Revisar")="OK"),"OK","Revisar"))</f>
        <v/>
      </c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ht="27.0" customHeight="1">
      <c r="A111" s="1"/>
      <c r="B111" s="1"/>
      <c r="C111" s="8"/>
      <c r="D111" s="6"/>
      <c r="E111" s="6"/>
      <c r="F111" s="6"/>
      <c r="G111" s="13"/>
      <c r="H111" s="1" t="str">
        <f>IF(COUNTA(C111:G111)=0,"",IF(COUNTIF(Cuentas!$C$6:$C$25,E111)=1,VLOOKUP(E111,Cuentas!$C$6:$G$25,3,FALSE),"Sin cuenta"))</f>
        <v/>
      </c>
      <c r="I111" s="1" t="str">
        <f>IF(COUNTA(C111:G111)=0,"",IF(COUNTIF(Cuentas!$C$6:$C$25,E111)=1,VLOOKUP(E111,Cuentas!$C$6:$G$25,4,FALSE),0))</f>
        <v/>
      </c>
      <c r="J111" s="1" t="str">
        <f>IF(COUNTA(C111:G111)=0,"",IF(AND(ISNUMBER(C111),C111&gt;0,D111&lt;&gt;"",COUNTIF($D$6:$D$305,D111)=1,COUNTIF(Cuentas!$C$6:$C$25,E111)=1,ISNUMBER(G111),IFERROR(VLOOKUP(E111,Cuentas!$C$6:$G$25,5,FALSE),"Revisar")="OK"),"OK","Revisar"))</f>
        <v/>
      </c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ht="27.0" customHeight="1">
      <c r="A112" s="1"/>
      <c r="B112" s="1"/>
      <c r="C112" s="8"/>
      <c r="D112" s="6"/>
      <c r="E112" s="6"/>
      <c r="F112" s="6"/>
      <c r="G112" s="13"/>
      <c r="H112" s="1" t="str">
        <f>IF(COUNTA(C112:G112)=0,"",IF(COUNTIF(Cuentas!$C$6:$C$25,E112)=1,VLOOKUP(E112,Cuentas!$C$6:$G$25,3,FALSE),"Sin cuenta"))</f>
        <v/>
      </c>
      <c r="I112" s="1" t="str">
        <f>IF(COUNTA(C112:G112)=0,"",IF(COUNTIF(Cuentas!$C$6:$C$25,E112)=1,VLOOKUP(E112,Cuentas!$C$6:$G$25,4,FALSE),0))</f>
        <v/>
      </c>
      <c r="J112" s="1" t="str">
        <f>IF(COUNTA(C112:G112)=0,"",IF(AND(ISNUMBER(C112),C112&gt;0,D112&lt;&gt;"",COUNTIF($D$6:$D$305,D112)=1,COUNTIF(Cuentas!$C$6:$C$25,E112)=1,ISNUMBER(G112),IFERROR(VLOOKUP(E112,Cuentas!$C$6:$G$25,5,FALSE),"Revisar")="OK"),"OK","Revisar"))</f>
        <v/>
      </c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ht="27.0" customHeight="1">
      <c r="A113" s="1"/>
      <c r="B113" s="1"/>
      <c r="C113" s="8"/>
      <c r="D113" s="6"/>
      <c r="E113" s="6"/>
      <c r="F113" s="6"/>
      <c r="G113" s="13"/>
      <c r="H113" s="1" t="str">
        <f>IF(COUNTA(C113:G113)=0,"",IF(COUNTIF(Cuentas!$C$6:$C$25,E113)=1,VLOOKUP(E113,Cuentas!$C$6:$G$25,3,FALSE),"Sin cuenta"))</f>
        <v/>
      </c>
      <c r="I113" s="1" t="str">
        <f>IF(COUNTA(C113:G113)=0,"",IF(COUNTIF(Cuentas!$C$6:$C$25,E113)=1,VLOOKUP(E113,Cuentas!$C$6:$G$25,4,FALSE),0))</f>
        <v/>
      </c>
      <c r="J113" s="1" t="str">
        <f>IF(COUNTA(C113:G113)=0,"",IF(AND(ISNUMBER(C113),C113&gt;0,D113&lt;&gt;"",COUNTIF($D$6:$D$305,D113)=1,COUNTIF(Cuentas!$C$6:$C$25,E113)=1,ISNUMBER(G113),IFERROR(VLOOKUP(E113,Cuentas!$C$6:$G$25,5,FALSE),"Revisar")="OK"),"OK","Revisar"))</f>
        <v/>
      </c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ht="27.0" customHeight="1">
      <c r="A114" s="1"/>
      <c r="B114" s="1"/>
      <c r="C114" s="8"/>
      <c r="D114" s="6"/>
      <c r="E114" s="6"/>
      <c r="F114" s="6"/>
      <c r="G114" s="13"/>
      <c r="H114" s="1" t="str">
        <f>IF(COUNTA(C114:G114)=0,"",IF(COUNTIF(Cuentas!$C$6:$C$25,E114)=1,VLOOKUP(E114,Cuentas!$C$6:$G$25,3,FALSE),"Sin cuenta"))</f>
        <v/>
      </c>
      <c r="I114" s="1" t="str">
        <f>IF(COUNTA(C114:G114)=0,"",IF(COUNTIF(Cuentas!$C$6:$C$25,E114)=1,VLOOKUP(E114,Cuentas!$C$6:$G$25,4,FALSE),0))</f>
        <v/>
      </c>
      <c r="J114" s="1" t="str">
        <f>IF(COUNTA(C114:G114)=0,"",IF(AND(ISNUMBER(C114),C114&gt;0,D114&lt;&gt;"",COUNTIF($D$6:$D$305,D114)=1,COUNTIF(Cuentas!$C$6:$C$25,E114)=1,ISNUMBER(G114),IFERROR(VLOOKUP(E114,Cuentas!$C$6:$G$25,5,FALSE),"Revisar")="OK"),"OK","Revisar"))</f>
        <v/>
      </c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ht="27.0" customHeight="1">
      <c r="A115" s="1"/>
      <c r="B115" s="1"/>
      <c r="C115" s="8"/>
      <c r="D115" s="6"/>
      <c r="E115" s="6"/>
      <c r="F115" s="6"/>
      <c r="G115" s="13"/>
      <c r="H115" s="1" t="str">
        <f>IF(COUNTA(C115:G115)=0,"",IF(COUNTIF(Cuentas!$C$6:$C$25,E115)=1,VLOOKUP(E115,Cuentas!$C$6:$G$25,3,FALSE),"Sin cuenta"))</f>
        <v/>
      </c>
      <c r="I115" s="1" t="str">
        <f>IF(COUNTA(C115:G115)=0,"",IF(COUNTIF(Cuentas!$C$6:$C$25,E115)=1,VLOOKUP(E115,Cuentas!$C$6:$G$25,4,FALSE),0))</f>
        <v/>
      </c>
      <c r="J115" s="1" t="str">
        <f>IF(COUNTA(C115:G115)=0,"",IF(AND(ISNUMBER(C115),C115&gt;0,D115&lt;&gt;"",COUNTIF($D$6:$D$305,D115)=1,COUNTIF(Cuentas!$C$6:$C$25,E115)=1,ISNUMBER(G115),IFERROR(VLOOKUP(E115,Cuentas!$C$6:$G$25,5,FALSE),"Revisar")="OK"),"OK","Revisar"))</f>
        <v/>
      </c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ht="27.0" customHeight="1">
      <c r="A116" s="1"/>
      <c r="B116" s="1"/>
      <c r="C116" s="8"/>
      <c r="D116" s="6"/>
      <c r="E116" s="6"/>
      <c r="F116" s="6"/>
      <c r="G116" s="13"/>
      <c r="H116" s="1" t="str">
        <f>IF(COUNTA(C116:G116)=0,"",IF(COUNTIF(Cuentas!$C$6:$C$25,E116)=1,VLOOKUP(E116,Cuentas!$C$6:$G$25,3,FALSE),"Sin cuenta"))</f>
        <v/>
      </c>
      <c r="I116" s="1" t="str">
        <f>IF(COUNTA(C116:G116)=0,"",IF(COUNTIF(Cuentas!$C$6:$C$25,E116)=1,VLOOKUP(E116,Cuentas!$C$6:$G$25,4,FALSE),0))</f>
        <v/>
      </c>
      <c r="J116" s="1" t="str">
        <f>IF(COUNTA(C116:G116)=0,"",IF(AND(ISNUMBER(C116),C116&gt;0,D116&lt;&gt;"",COUNTIF($D$6:$D$305,D116)=1,COUNTIF(Cuentas!$C$6:$C$25,E116)=1,ISNUMBER(G116),IFERROR(VLOOKUP(E116,Cuentas!$C$6:$G$25,5,FALSE),"Revisar")="OK"),"OK","Revisar"))</f>
        <v/>
      </c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ht="27.0" customHeight="1">
      <c r="A117" s="1"/>
      <c r="B117" s="1"/>
      <c r="C117" s="8"/>
      <c r="D117" s="6"/>
      <c r="E117" s="6"/>
      <c r="F117" s="6"/>
      <c r="G117" s="13"/>
      <c r="H117" s="1" t="str">
        <f>IF(COUNTA(C117:G117)=0,"",IF(COUNTIF(Cuentas!$C$6:$C$25,E117)=1,VLOOKUP(E117,Cuentas!$C$6:$G$25,3,FALSE),"Sin cuenta"))</f>
        <v/>
      </c>
      <c r="I117" s="1" t="str">
        <f>IF(COUNTA(C117:G117)=0,"",IF(COUNTIF(Cuentas!$C$6:$C$25,E117)=1,VLOOKUP(E117,Cuentas!$C$6:$G$25,4,FALSE),0))</f>
        <v/>
      </c>
      <c r="J117" s="1" t="str">
        <f>IF(COUNTA(C117:G117)=0,"",IF(AND(ISNUMBER(C117),C117&gt;0,D117&lt;&gt;"",COUNTIF($D$6:$D$305,D117)=1,COUNTIF(Cuentas!$C$6:$C$25,E117)=1,ISNUMBER(G117),IFERROR(VLOOKUP(E117,Cuentas!$C$6:$G$25,5,FALSE),"Revisar")="OK"),"OK","Revisar"))</f>
        <v/>
      </c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ht="27.0" customHeight="1">
      <c r="A118" s="1"/>
      <c r="B118" s="1"/>
      <c r="C118" s="8"/>
      <c r="D118" s="6"/>
      <c r="E118" s="6"/>
      <c r="F118" s="6"/>
      <c r="G118" s="13"/>
      <c r="H118" s="1" t="str">
        <f>IF(COUNTA(C118:G118)=0,"",IF(COUNTIF(Cuentas!$C$6:$C$25,E118)=1,VLOOKUP(E118,Cuentas!$C$6:$G$25,3,FALSE),"Sin cuenta"))</f>
        <v/>
      </c>
      <c r="I118" s="1" t="str">
        <f>IF(COUNTA(C118:G118)=0,"",IF(COUNTIF(Cuentas!$C$6:$C$25,E118)=1,VLOOKUP(E118,Cuentas!$C$6:$G$25,4,FALSE),0))</f>
        <v/>
      </c>
      <c r="J118" s="1" t="str">
        <f>IF(COUNTA(C118:G118)=0,"",IF(AND(ISNUMBER(C118),C118&gt;0,D118&lt;&gt;"",COUNTIF($D$6:$D$305,D118)=1,COUNTIF(Cuentas!$C$6:$C$25,E118)=1,ISNUMBER(G118),IFERROR(VLOOKUP(E118,Cuentas!$C$6:$G$25,5,FALSE),"Revisar")="OK"),"OK","Revisar"))</f>
        <v/>
      </c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ht="27.0" customHeight="1">
      <c r="A119" s="1"/>
      <c r="B119" s="1"/>
      <c r="C119" s="8"/>
      <c r="D119" s="6"/>
      <c r="E119" s="6"/>
      <c r="F119" s="6"/>
      <c r="G119" s="13"/>
      <c r="H119" s="1" t="str">
        <f>IF(COUNTA(C119:G119)=0,"",IF(COUNTIF(Cuentas!$C$6:$C$25,E119)=1,VLOOKUP(E119,Cuentas!$C$6:$G$25,3,FALSE),"Sin cuenta"))</f>
        <v/>
      </c>
      <c r="I119" s="1" t="str">
        <f>IF(COUNTA(C119:G119)=0,"",IF(COUNTIF(Cuentas!$C$6:$C$25,E119)=1,VLOOKUP(E119,Cuentas!$C$6:$G$25,4,FALSE),0))</f>
        <v/>
      </c>
      <c r="J119" s="1" t="str">
        <f>IF(COUNTA(C119:G119)=0,"",IF(AND(ISNUMBER(C119),C119&gt;0,D119&lt;&gt;"",COUNTIF($D$6:$D$305,D119)=1,COUNTIF(Cuentas!$C$6:$C$25,E119)=1,ISNUMBER(G119),IFERROR(VLOOKUP(E119,Cuentas!$C$6:$G$25,5,FALSE),"Revisar")="OK"),"OK","Revisar"))</f>
        <v/>
      </c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ht="27.0" customHeight="1">
      <c r="A120" s="1"/>
      <c r="B120" s="1"/>
      <c r="C120" s="8"/>
      <c r="D120" s="6"/>
      <c r="E120" s="6"/>
      <c r="F120" s="6"/>
      <c r="G120" s="13"/>
      <c r="H120" s="1" t="str">
        <f>IF(COUNTA(C120:G120)=0,"",IF(COUNTIF(Cuentas!$C$6:$C$25,E120)=1,VLOOKUP(E120,Cuentas!$C$6:$G$25,3,FALSE),"Sin cuenta"))</f>
        <v/>
      </c>
      <c r="I120" s="1" t="str">
        <f>IF(COUNTA(C120:G120)=0,"",IF(COUNTIF(Cuentas!$C$6:$C$25,E120)=1,VLOOKUP(E120,Cuentas!$C$6:$G$25,4,FALSE),0))</f>
        <v/>
      </c>
      <c r="J120" s="1" t="str">
        <f>IF(COUNTA(C120:G120)=0,"",IF(AND(ISNUMBER(C120),C120&gt;0,D120&lt;&gt;"",COUNTIF($D$6:$D$305,D120)=1,COUNTIF(Cuentas!$C$6:$C$25,E120)=1,ISNUMBER(G120),IFERROR(VLOOKUP(E120,Cuentas!$C$6:$G$25,5,FALSE),"Revisar")="OK"),"OK","Revisar"))</f>
        <v/>
      </c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ht="27.0" customHeight="1">
      <c r="A121" s="1"/>
      <c r="B121" s="1"/>
      <c r="C121" s="8"/>
      <c r="D121" s="6"/>
      <c r="E121" s="6"/>
      <c r="F121" s="6"/>
      <c r="G121" s="13"/>
      <c r="H121" s="1" t="str">
        <f>IF(COUNTA(C121:G121)=0,"",IF(COUNTIF(Cuentas!$C$6:$C$25,E121)=1,VLOOKUP(E121,Cuentas!$C$6:$G$25,3,FALSE),"Sin cuenta"))</f>
        <v/>
      </c>
      <c r="I121" s="1" t="str">
        <f>IF(COUNTA(C121:G121)=0,"",IF(COUNTIF(Cuentas!$C$6:$C$25,E121)=1,VLOOKUP(E121,Cuentas!$C$6:$G$25,4,FALSE),0))</f>
        <v/>
      </c>
      <c r="J121" s="1" t="str">
        <f>IF(COUNTA(C121:G121)=0,"",IF(AND(ISNUMBER(C121),C121&gt;0,D121&lt;&gt;"",COUNTIF($D$6:$D$305,D121)=1,COUNTIF(Cuentas!$C$6:$C$25,E121)=1,ISNUMBER(G121),IFERROR(VLOOKUP(E121,Cuentas!$C$6:$G$25,5,FALSE),"Revisar")="OK"),"OK","Revisar"))</f>
        <v/>
      </c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ht="27.0" customHeight="1">
      <c r="A122" s="1"/>
      <c r="B122" s="1"/>
      <c r="C122" s="8"/>
      <c r="D122" s="6"/>
      <c r="E122" s="6"/>
      <c r="F122" s="6"/>
      <c r="G122" s="13"/>
      <c r="H122" s="1" t="str">
        <f>IF(COUNTA(C122:G122)=0,"",IF(COUNTIF(Cuentas!$C$6:$C$25,E122)=1,VLOOKUP(E122,Cuentas!$C$6:$G$25,3,FALSE),"Sin cuenta"))</f>
        <v/>
      </c>
      <c r="I122" s="1" t="str">
        <f>IF(COUNTA(C122:G122)=0,"",IF(COUNTIF(Cuentas!$C$6:$C$25,E122)=1,VLOOKUP(E122,Cuentas!$C$6:$G$25,4,FALSE),0))</f>
        <v/>
      </c>
      <c r="J122" s="1" t="str">
        <f>IF(COUNTA(C122:G122)=0,"",IF(AND(ISNUMBER(C122),C122&gt;0,D122&lt;&gt;"",COUNTIF($D$6:$D$305,D122)=1,COUNTIF(Cuentas!$C$6:$C$25,E122)=1,ISNUMBER(G122),IFERROR(VLOOKUP(E122,Cuentas!$C$6:$G$25,5,FALSE),"Revisar")="OK"),"OK","Revisar"))</f>
        <v/>
      </c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ht="27.0" customHeight="1">
      <c r="A123" s="1"/>
      <c r="B123" s="1"/>
      <c r="C123" s="8"/>
      <c r="D123" s="6"/>
      <c r="E123" s="6"/>
      <c r="F123" s="6"/>
      <c r="G123" s="13"/>
      <c r="H123" s="1" t="str">
        <f>IF(COUNTA(C123:G123)=0,"",IF(COUNTIF(Cuentas!$C$6:$C$25,E123)=1,VLOOKUP(E123,Cuentas!$C$6:$G$25,3,FALSE),"Sin cuenta"))</f>
        <v/>
      </c>
      <c r="I123" s="1" t="str">
        <f>IF(COUNTA(C123:G123)=0,"",IF(COUNTIF(Cuentas!$C$6:$C$25,E123)=1,VLOOKUP(E123,Cuentas!$C$6:$G$25,4,FALSE),0))</f>
        <v/>
      </c>
      <c r="J123" s="1" t="str">
        <f>IF(COUNTA(C123:G123)=0,"",IF(AND(ISNUMBER(C123),C123&gt;0,D123&lt;&gt;"",COUNTIF($D$6:$D$305,D123)=1,COUNTIF(Cuentas!$C$6:$C$25,E123)=1,ISNUMBER(G123),IFERROR(VLOOKUP(E123,Cuentas!$C$6:$G$25,5,FALSE),"Revisar")="OK"),"OK","Revisar"))</f>
        <v/>
      </c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ht="27.0" customHeight="1">
      <c r="A124" s="1"/>
      <c r="B124" s="1"/>
      <c r="C124" s="8"/>
      <c r="D124" s="6"/>
      <c r="E124" s="6"/>
      <c r="F124" s="6"/>
      <c r="G124" s="13"/>
      <c r="H124" s="1" t="str">
        <f>IF(COUNTA(C124:G124)=0,"",IF(COUNTIF(Cuentas!$C$6:$C$25,E124)=1,VLOOKUP(E124,Cuentas!$C$6:$G$25,3,FALSE),"Sin cuenta"))</f>
        <v/>
      </c>
      <c r="I124" s="1" t="str">
        <f>IF(COUNTA(C124:G124)=0,"",IF(COUNTIF(Cuentas!$C$6:$C$25,E124)=1,VLOOKUP(E124,Cuentas!$C$6:$G$25,4,FALSE),0))</f>
        <v/>
      </c>
      <c r="J124" s="1" t="str">
        <f>IF(COUNTA(C124:G124)=0,"",IF(AND(ISNUMBER(C124),C124&gt;0,D124&lt;&gt;"",COUNTIF($D$6:$D$305,D124)=1,COUNTIF(Cuentas!$C$6:$C$25,E124)=1,ISNUMBER(G124),IFERROR(VLOOKUP(E124,Cuentas!$C$6:$G$25,5,FALSE),"Revisar")="OK"),"OK","Revisar"))</f>
        <v/>
      </c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ht="27.0" customHeight="1">
      <c r="A125" s="1"/>
      <c r="B125" s="1"/>
      <c r="C125" s="8"/>
      <c r="D125" s="6"/>
      <c r="E125" s="6"/>
      <c r="F125" s="6"/>
      <c r="G125" s="13"/>
      <c r="H125" s="1" t="str">
        <f>IF(COUNTA(C125:G125)=0,"",IF(COUNTIF(Cuentas!$C$6:$C$25,E125)=1,VLOOKUP(E125,Cuentas!$C$6:$G$25,3,FALSE),"Sin cuenta"))</f>
        <v/>
      </c>
      <c r="I125" s="1" t="str">
        <f>IF(COUNTA(C125:G125)=0,"",IF(COUNTIF(Cuentas!$C$6:$C$25,E125)=1,VLOOKUP(E125,Cuentas!$C$6:$G$25,4,FALSE),0))</f>
        <v/>
      </c>
      <c r="J125" s="1" t="str">
        <f>IF(COUNTA(C125:G125)=0,"",IF(AND(ISNUMBER(C125),C125&gt;0,D125&lt;&gt;"",COUNTIF($D$6:$D$305,D125)=1,COUNTIF(Cuentas!$C$6:$C$25,E125)=1,ISNUMBER(G125),IFERROR(VLOOKUP(E125,Cuentas!$C$6:$G$25,5,FALSE),"Revisar")="OK"),"OK","Revisar"))</f>
        <v/>
      </c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ht="27.0" customHeight="1">
      <c r="A126" s="1"/>
      <c r="B126" s="1"/>
      <c r="C126" s="8"/>
      <c r="D126" s="6"/>
      <c r="E126" s="6"/>
      <c r="F126" s="6"/>
      <c r="G126" s="13"/>
      <c r="H126" s="1" t="str">
        <f>IF(COUNTA(C126:G126)=0,"",IF(COUNTIF(Cuentas!$C$6:$C$25,E126)=1,VLOOKUP(E126,Cuentas!$C$6:$G$25,3,FALSE),"Sin cuenta"))</f>
        <v/>
      </c>
      <c r="I126" s="1" t="str">
        <f>IF(COUNTA(C126:G126)=0,"",IF(COUNTIF(Cuentas!$C$6:$C$25,E126)=1,VLOOKUP(E126,Cuentas!$C$6:$G$25,4,FALSE),0))</f>
        <v/>
      </c>
      <c r="J126" s="1" t="str">
        <f>IF(COUNTA(C126:G126)=0,"",IF(AND(ISNUMBER(C126),C126&gt;0,D126&lt;&gt;"",COUNTIF($D$6:$D$305,D126)=1,COUNTIF(Cuentas!$C$6:$C$25,E126)=1,ISNUMBER(G126),IFERROR(VLOOKUP(E126,Cuentas!$C$6:$G$25,5,FALSE),"Revisar")="OK"),"OK","Revisar"))</f>
        <v/>
      </c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ht="27.0" customHeight="1">
      <c r="A127" s="1"/>
      <c r="B127" s="1"/>
      <c r="C127" s="8"/>
      <c r="D127" s="6"/>
      <c r="E127" s="6"/>
      <c r="F127" s="6"/>
      <c r="G127" s="13"/>
      <c r="H127" s="1" t="str">
        <f>IF(COUNTA(C127:G127)=0,"",IF(COUNTIF(Cuentas!$C$6:$C$25,E127)=1,VLOOKUP(E127,Cuentas!$C$6:$G$25,3,FALSE),"Sin cuenta"))</f>
        <v/>
      </c>
      <c r="I127" s="1" t="str">
        <f>IF(COUNTA(C127:G127)=0,"",IF(COUNTIF(Cuentas!$C$6:$C$25,E127)=1,VLOOKUP(E127,Cuentas!$C$6:$G$25,4,FALSE),0))</f>
        <v/>
      </c>
      <c r="J127" s="1" t="str">
        <f>IF(COUNTA(C127:G127)=0,"",IF(AND(ISNUMBER(C127),C127&gt;0,D127&lt;&gt;"",COUNTIF($D$6:$D$305,D127)=1,COUNTIF(Cuentas!$C$6:$C$25,E127)=1,ISNUMBER(G127),IFERROR(VLOOKUP(E127,Cuentas!$C$6:$G$25,5,FALSE),"Revisar")="OK"),"OK","Revisar"))</f>
        <v/>
      </c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ht="27.0" customHeight="1">
      <c r="A128" s="1"/>
      <c r="B128" s="1"/>
      <c r="C128" s="8"/>
      <c r="D128" s="6"/>
      <c r="E128" s="6"/>
      <c r="F128" s="6"/>
      <c r="G128" s="13"/>
      <c r="H128" s="1" t="str">
        <f>IF(COUNTA(C128:G128)=0,"",IF(COUNTIF(Cuentas!$C$6:$C$25,E128)=1,VLOOKUP(E128,Cuentas!$C$6:$G$25,3,FALSE),"Sin cuenta"))</f>
        <v/>
      </c>
      <c r="I128" s="1" t="str">
        <f>IF(COUNTA(C128:G128)=0,"",IF(COUNTIF(Cuentas!$C$6:$C$25,E128)=1,VLOOKUP(E128,Cuentas!$C$6:$G$25,4,FALSE),0))</f>
        <v/>
      </c>
      <c r="J128" s="1" t="str">
        <f>IF(COUNTA(C128:G128)=0,"",IF(AND(ISNUMBER(C128),C128&gt;0,D128&lt;&gt;"",COUNTIF($D$6:$D$305,D128)=1,COUNTIF(Cuentas!$C$6:$C$25,E128)=1,ISNUMBER(G128),IFERROR(VLOOKUP(E128,Cuentas!$C$6:$G$25,5,FALSE),"Revisar")="OK"),"OK","Revisar"))</f>
        <v/>
      </c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ht="27.0" customHeight="1">
      <c r="A129" s="1"/>
      <c r="B129" s="1"/>
      <c r="C129" s="8"/>
      <c r="D129" s="6"/>
      <c r="E129" s="6"/>
      <c r="F129" s="6"/>
      <c r="G129" s="13"/>
      <c r="H129" s="1" t="str">
        <f>IF(COUNTA(C129:G129)=0,"",IF(COUNTIF(Cuentas!$C$6:$C$25,E129)=1,VLOOKUP(E129,Cuentas!$C$6:$G$25,3,FALSE),"Sin cuenta"))</f>
        <v/>
      </c>
      <c r="I129" s="1" t="str">
        <f>IF(COUNTA(C129:G129)=0,"",IF(COUNTIF(Cuentas!$C$6:$C$25,E129)=1,VLOOKUP(E129,Cuentas!$C$6:$G$25,4,FALSE),0))</f>
        <v/>
      </c>
      <c r="J129" s="1" t="str">
        <f>IF(COUNTA(C129:G129)=0,"",IF(AND(ISNUMBER(C129),C129&gt;0,D129&lt;&gt;"",COUNTIF($D$6:$D$305,D129)=1,COUNTIF(Cuentas!$C$6:$C$25,E129)=1,ISNUMBER(G129),IFERROR(VLOOKUP(E129,Cuentas!$C$6:$G$25,5,FALSE),"Revisar")="OK"),"OK","Revisar"))</f>
        <v/>
      </c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ht="27.0" customHeight="1">
      <c r="A130" s="1"/>
      <c r="B130" s="1"/>
      <c r="C130" s="8"/>
      <c r="D130" s="6"/>
      <c r="E130" s="6"/>
      <c r="F130" s="6"/>
      <c r="G130" s="13"/>
      <c r="H130" s="1" t="str">
        <f>IF(COUNTA(C130:G130)=0,"",IF(COUNTIF(Cuentas!$C$6:$C$25,E130)=1,VLOOKUP(E130,Cuentas!$C$6:$G$25,3,FALSE),"Sin cuenta"))</f>
        <v/>
      </c>
      <c r="I130" s="1" t="str">
        <f>IF(COUNTA(C130:G130)=0,"",IF(COUNTIF(Cuentas!$C$6:$C$25,E130)=1,VLOOKUP(E130,Cuentas!$C$6:$G$25,4,FALSE),0))</f>
        <v/>
      </c>
      <c r="J130" s="1" t="str">
        <f>IF(COUNTA(C130:G130)=0,"",IF(AND(ISNUMBER(C130),C130&gt;0,D130&lt;&gt;"",COUNTIF($D$6:$D$305,D130)=1,COUNTIF(Cuentas!$C$6:$C$25,E130)=1,ISNUMBER(G130),IFERROR(VLOOKUP(E130,Cuentas!$C$6:$G$25,5,FALSE),"Revisar")="OK"),"OK","Revisar"))</f>
        <v/>
      </c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ht="27.0" customHeight="1">
      <c r="A131" s="1"/>
      <c r="B131" s="1"/>
      <c r="C131" s="8"/>
      <c r="D131" s="6"/>
      <c r="E131" s="6"/>
      <c r="F131" s="6"/>
      <c r="G131" s="13"/>
      <c r="H131" s="1" t="str">
        <f>IF(COUNTA(C131:G131)=0,"",IF(COUNTIF(Cuentas!$C$6:$C$25,E131)=1,VLOOKUP(E131,Cuentas!$C$6:$G$25,3,FALSE),"Sin cuenta"))</f>
        <v/>
      </c>
      <c r="I131" s="1" t="str">
        <f>IF(COUNTA(C131:G131)=0,"",IF(COUNTIF(Cuentas!$C$6:$C$25,E131)=1,VLOOKUP(E131,Cuentas!$C$6:$G$25,4,FALSE),0))</f>
        <v/>
      </c>
      <c r="J131" s="1" t="str">
        <f>IF(COUNTA(C131:G131)=0,"",IF(AND(ISNUMBER(C131),C131&gt;0,D131&lt;&gt;"",COUNTIF($D$6:$D$305,D131)=1,COUNTIF(Cuentas!$C$6:$C$25,E131)=1,ISNUMBER(G131),IFERROR(VLOOKUP(E131,Cuentas!$C$6:$G$25,5,FALSE),"Revisar")="OK"),"OK","Revisar"))</f>
        <v/>
      </c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ht="27.0" customHeight="1">
      <c r="A132" s="1"/>
      <c r="B132" s="1"/>
      <c r="C132" s="8"/>
      <c r="D132" s="6"/>
      <c r="E132" s="6"/>
      <c r="F132" s="6"/>
      <c r="G132" s="13"/>
      <c r="H132" s="1" t="str">
        <f>IF(COUNTA(C132:G132)=0,"",IF(COUNTIF(Cuentas!$C$6:$C$25,E132)=1,VLOOKUP(E132,Cuentas!$C$6:$G$25,3,FALSE),"Sin cuenta"))</f>
        <v/>
      </c>
      <c r="I132" s="1" t="str">
        <f>IF(COUNTA(C132:G132)=0,"",IF(COUNTIF(Cuentas!$C$6:$C$25,E132)=1,VLOOKUP(E132,Cuentas!$C$6:$G$25,4,FALSE),0))</f>
        <v/>
      </c>
      <c r="J132" s="1" t="str">
        <f>IF(COUNTA(C132:G132)=0,"",IF(AND(ISNUMBER(C132),C132&gt;0,D132&lt;&gt;"",COUNTIF($D$6:$D$305,D132)=1,COUNTIF(Cuentas!$C$6:$C$25,E132)=1,ISNUMBER(G132),IFERROR(VLOOKUP(E132,Cuentas!$C$6:$G$25,5,FALSE),"Revisar")="OK"),"OK","Revisar"))</f>
        <v/>
      </c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ht="27.0" customHeight="1">
      <c r="A133" s="1"/>
      <c r="B133" s="1"/>
      <c r="C133" s="8"/>
      <c r="D133" s="6"/>
      <c r="E133" s="6"/>
      <c r="F133" s="6"/>
      <c r="G133" s="13"/>
      <c r="H133" s="1" t="str">
        <f>IF(COUNTA(C133:G133)=0,"",IF(COUNTIF(Cuentas!$C$6:$C$25,E133)=1,VLOOKUP(E133,Cuentas!$C$6:$G$25,3,FALSE),"Sin cuenta"))</f>
        <v/>
      </c>
      <c r="I133" s="1" t="str">
        <f>IF(COUNTA(C133:G133)=0,"",IF(COUNTIF(Cuentas!$C$6:$C$25,E133)=1,VLOOKUP(E133,Cuentas!$C$6:$G$25,4,FALSE),0))</f>
        <v/>
      </c>
      <c r="J133" s="1" t="str">
        <f>IF(COUNTA(C133:G133)=0,"",IF(AND(ISNUMBER(C133),C133&gt;0,D133&lt;&gt;"",COUNTIF($D$6:$D$305,D133)=1,COUNTIF(Cuentas!$C$6:$C$25,E133)=1,ISNUMBER(G133),IFERROR(VLOOKUP(E133,Cuentas!$C$6:$G$25,5,FALSE),"Revisar")="OK"),"OK","Revisar"))</f>
        <v/>
      </c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ht="27.0" customHeight="1">
      <c r="A134" s="1"/>
      <c r="B134" s="1"/>
      <c r="C134" s="8"/>
      <c r="D134" s="6"/>
      <c r="E134" s="6"/>
      <c r="F134" s="6"/>
      <c r="G134" s="13"/>
      <c r="H134" s="1" t="str">
        <f>IF(COUNTA(C134:G134)=0,"",IF(COUNTIF(Cuentas!$C$6:$C$25,E134)=1,VLOOKUP(E134,Cuentas!$C$6:$G$25,3,FALSE),"Sin cuenta"))</f>
        <v/>
      </c>
      <c r="I134" s="1" t="str">
        <f>IF(COUNTA(C134:G134)=0,"",IF(COUNTIF(Cuentas!$C$6:$C$25,E134)=1,VLOOKUP(E134,Cuentas!$C$6:$G$25,4,FALSE),0))</f>
        <v/>
      </c>
      <c r="J134" s="1" t="str">
        <f>IF(COUNTA(C134:G134)=0,"",IF(AND(ISNUMBER(C134),C134&gt;0,D134&lt;&gt;"",COUNTIF($D$6:$D$305,D134)=1,COUNTIF(Cuentas!$C$6:$C$25,E134)=1,ISNUMBER(G134),IFERROR(VLOOKUP(E134,Cuentas!$C$6:$G$25,5,FALSE),"Revisar")="OK"),"OK","Revisar"))</f>
        <v/>
      </c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ht="27.0" customHeight="1">
      <c r="A135" s="1"/>
      <c r="B135" s="1"/>
      <c r="C135" s="8"/>
      <c r="D135" s="6"/>
      <c r="E135" s="6"/>
      <c r="F135" s="6"/>
      <c r="G135" s="13"/>
      <c r="H135" s="1" t="str">
        <f>IF(COUNTA(C135:G135)=0,"",IF(COUNTIF(Cuentas!$C$6:$C$25,E135)=1,VLOOKUP(E135,Cuentas!$C$6:$G$25,3,FALSE),"Sin cuenta"))</f>
        <v/>
      </c>
      <c r="I135" s="1" t="str">
        <f>IF(COUNTA(C135:G135)=0,"",IF(COUNTIF(Cuentas!$C$6:$C$25,E135)=1,VLOOKUP(E135,Cuentas!$C$6:$G$25,4,FALSE),0))</f>
        <v/>
      </c>
      <c r="J135" s="1" t="str">
        <f>IF(COUNTA(C135:G135)=0,"",IF(AND(ISNUMBER(C135),C135&gt;0,D135&lt;&gt;"",COUNTIF($D$6:$D$305,D135)=1,COUNTIF(Cuentas!$C$6:$C$25,E135)=1,ISNUMBER(G135),IFERROR(VLOOKUP(E135,Cuentas!$C$6:$G$25,5,FALSE),"Revisar")="OK"),"OK","Revisar"))</f>
        <v/>
      </c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ht="27.0" customHeight="1">
      <c r="A136" s="1"/>
      <c r="B136" s="1"/>
      <c r="C136" s="8"/>
      <c r="D136" s="6"/>
      <c r="E136" s="6"/>
      <c r="F136" s="6"/>
      <c r="G136" s="13"/>
      <c r="H136" s="1" t="str">
        <f>IF(COUNTA(C136:G136)=0,"",IF(COUNTIF(Cuentas!$C$6:$C$25,E136)=1,VLOOKUP(E136,Cuentas!$C$6:$G$25,3,FALSE),"Sin cuenta"))</f>
        <v/>
      </c>
      <c r="I136" s="1" t="str">
        <f>IF(COUNTA(C136:G136)=0,"",IF(COUNTIF(Cuentas!$C$6:$C$25,E136)=1,VLOOKUP(E136,Cuentas!$C$6:$G$25,4,FALSE),0))</f>
        <v/>
      </c>
      <c r="J136" s="1" t="str">
        <f>IF(COUNTA(C136:G136)=0,"",IF(AND(ISNUMBER(C136),C136&gt;0,D136&lt;&gt;"",COUNTIF($D$6:$D$305,D136)=1,COUNTIF(Cuentas!$C$6:$C$25,E136)=1,ISNUMBER(G136),IFERROR(VLOOKUP(E136,Cuentas!$C$6:$G$25,5,FALSE),"Revisar")="OK"),"OK","Revisar"))</f>
        <v/>
      </c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ht="27.0" customHeight="1">
      <c r="A137" s="1"/>
      <c r="B137" s="1"/>
      <c r="C137" s="8"/>
      <c r="D137" s="6"/>
      <c r="E137" s="6"/>
      <c r="F137" s="6"/>
      <c r="G137" s="13"/>
      <c r="H137" s="1" t="str">
        <f>IF(COUNTA(C137:G137)=0,"",IF(COUNTIF(Cuentas!$C$6:$C$25,E137)=1,VLOOKUP(E137,Cuentas!$C$6:$G$25,3,FALSE),"Sin cuenta"))</f>
        <v/>
      </c>
      <c r="I137" s="1" t="str">
        <f>IF(COUNTA(C137:G137)=0,"",IF(COUNTIF(Cuentas!$C$6:$C$25,E137)=1,VLOOKUP(E137,Cuentas!$C$6:$G$25,4,FALSE),0))</f>
        <v/>
      </c>
      <c r="J137" s="1" t="str">
        <f>IF(COUNTA(C137:G137)=0,"",IF(AND(ISNUMBER(C137),C137&gt;0,D137&lt;&gt;"",COUNTIF($D$6:$D$305,D137)=1,COUNTIF(Cuentas!$C$6:$C$25,E137)=1,ISNUMBER(G137),IFERROR(VLOOKUP(E137,Cuentas!$C$6:$G$25,5,FALSE),"Revisar")="OK"),"OK","Revisar"))</f>
        <v/>
      </c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ht="27.0" customHeight="1">
      <c r="A138" s="1"/>
      <c r="B138" s="1"/>
      <c r="C138" s="8"/>
      <c r="D138" s="6"/>
      <c r="E138" s="6"/>
      <c r="F138" s="6"/>
      <c r="G138" s="13"/>
      <c r="H138" s="1" t="str">
        <f>IF(COUNTA(C138:G138)=0,"",IF(COUNTIF(Cuentas!$C$6:$C$25,E138)=1,VLOOKUP(E138,Cuentas!$C$6:$G$25,3,FALSE),"Sin cuenta"))</f>
        <v/>
      </c>
      <c r="I138" s="1" t="str">
        <f>IF(COUNTA(C138:G138)=0,"",IF(COUNTIF(Cuentas!$C$6:$C$25,E138)=1,VLOOKUP(E138,Cuentas!$C$6:$G$25,4,FALSE),0))</f>
        <v/>
      </c>
      <c r="J138" s="1" t="str">
        <f>IF(COUNTA(C138:G138)=0,"",IF(AND(ISNUMBER(C138),C138&gt;0,D138&lt;&gt;"",COUNTIF($D$6:$D$305,D138)=1,COUNTIF(Cuentas!$C$6:$C$25,E138)=1,ISNUMBER(G138),IFERROR(VLOOKUP(E138,Cuentas!$C$6:$G$25,5,FALSE),"Revisar")="OK"),"OK","Revisar"))</f>
        <v/>
      </c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ht="27.0" customHeight="1">
      <c r="A139" s="1"/>
      <c r="B139" s="1"/>
      <c r="C139" s="8"/>
      <c r="D139" s="6"/>
      <c r="E139" s="6"/>
      <c r="F139" s="6"/>
      <c r="G139" s="13"/>
      <c r="H139" s="1" t="str">
        <f>IF(COUNTA(C139:G139)=0,"",IF(COUNTIF(Cuentas!$C$6:$C$25,E139)=1,VLOOKUP(E139,Cuentas!$C$6:$G$25,3,FALSE),"Sin cuenta"))</f>
        <v/>
      </c>
      <c r="I139" s="1" t="str">
        <f>IF(COUNTA(C139:G139)=0,"",IF(COUNTIF(Cuentas!$C$6:$C$25,E139)=1,VLOOKUP(E139,Cuentas!$C$6:$G$25,4,FALSE),0))</f>
        <v/>
      </c>
      <c r="J139" s="1" t="str">
        <f>IF(COUNTA(C139:G139)=0,"",IF(AND(ISNUMBER(C139),C139&gt;0,D139&lt;&gt;"",COUNTIF($D$6:$D$305,D139)=1,COUNTIF(Cuentas!$C$6:$C$25,E139)=1,ISNUMBER(G139),IFERROR(VLOOKUP(E139,Cuentas!$C$6:$G$25,5,FALSE),"Revisar")="OK"),"OK","Revisar"))</f>
        <v/>
      </c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ht="27.0" customHeight="1">
      <c r="A140" s="1"/>
      <c r="B140" s="1"/>
      <c r="C140" s="8"/>
      <c r="D140" s="6"/>
      <c r="E140" s="6"/>
      <c r="F140" s="6"/>
      <c r="G140" s="13"/>
      <c r="H140" s="1" t="str">
        <f>IF(COUNTA(C140:G140)=0,"",IF(COUNTIF(Cuentas!$C$6:$C$25,E140)=1,VLOOKUP(E140,Cuentas!$C$6:$G$25,3,FALSE),"Sin cuenta"))</f>
        <v/>
      </c>
      <c r="I140" s="1" t="str">
        <f>IF(COUNTA(C140:G140)=0,"",IF(COUNTIF(Cuentas!$C$6:$C$25,E140)=1,VLOOKUP(E140,Cuentas!$C$6:$G$25,4,FALSE),0))</f>
        <v/>
      </c>
      <c r="J140" s="1" t="str">
        <f>IF(COUNTA(C140:G140)=0,"",IF(AND(ISNUMBER(C140),C140&gt;0,D140&lt;&gt;"",COUNTIF($D$6:$D$305,D140)=1,COUNTIF(Cuentas!$C$6:$C$25,E140)=1,ISNUMBER(G140),IFERROR(VLOOKUP(E140,Cuentas!$C$6:$G$25,5,FALSE),"Revisar")="OK"),"OK","Revisar"))</f>
        <v/>
      </c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ht="27.0" customHeight="1">
      <c r="A141" s="1"/>
      <c r="B141" s="1"/>
      <c r="C141" s="8"/>
      <c r="D141" s="6"/>
      <c r="E141" s="6"/>
      <c r="F141" s="6"/>
      <c r="G141" s="13"/>
      <c r="H141" s="1" t="str">
        <f>IF(COUNTA(C141:G141)=0,"",IF(COUNTIF(Cuentas!$C$6:$C$25,E141)=1,VLOOKUP(E141,Cuentas!$C$6:$G$25,3,FALSE),"Sin cuenta"))</f>
        <v/>
      </c>
      <c r="I141" s="1" t="str">
        <f>IF(COUNTA(C141:G141)=0,"",IF(COUNTIF(Cuentas!$C$6:$C$25,E141)=1,VLOOKUP(E141,Cuentas!$C$6:$G$25,4,FALSE),0))</f>
        <v/>
      </c>
      <c r="J141" s="1" t="str">
        <f>IF(COUNTA(C141:G141)=0,"",IF(AND(ISNUMBER(C141),C141&gt;0,D141&lt;&gt;"",COUNTIF($D$6:$D$305,D141)=1,COUNTIF(Cuentas!$C$6:$C$25,E141)=1,ISNUMBER(G141),IFERROR(VLOOKUP(E141,Cuentas!$C$6:$G$25,5,FALSE),"Revisar")="OK"),"OK","Revisar"))</f>
        <v/>
      </c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ht="27.0" customHeight="1">
      <c r="A142" s="1"/>
      <c r="B142" s="1"/>
      <c r="C142" s="8"/>
      <c r="D142" s="6"/>
      <c r="E142" s="6"/>
      <c r="F142" s="6"/>
      <c r="G142" s="13"/>
      <c r="H142" s="1" t="str">
        <f>IF(COUNTA(C142:G142)=0,"",IF(COUNTIF(Cuentas!$C$6:$C$25,E142)=1,VLOOKUP(E142,Cuentas!$C$6:$G$25,3,FALSE),"Sin cuenta"))</f>
        <v/>
      </c>
      <c r="I142" s="1" t="str">
        <f>IF(COUNTA(C142:G142)=0,"",IF(COUNTIF(Cuentas!$C$6:$C$25,E142)=1,VLOOKUP(E142,Cuentas!$C$6:$G$25,4,FALSE),0))</f>
        <v/>
      </c>
      <c r="J142" s="1" t="str">
        <f>IF(COUNTA(C142:G142)=0,"",IF(AND(ISNUMBER(C142),C142&gt;0,D142&lt;&gt;"",COUNTIF($D$6:$D$305,D142)=1,COUNTIF(Cuentas!$C$6:$C$25,E142)=1,ISNUMBER(G142),IFERROR(VLOOKUP(E142,Cuentas!$C$6:$G$25,5,FALSE),"Revisar")="OK"),"OK","Revisar"))</f>
        <v/>
      </c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ht="27.0" customHeight="1">
      <c r="A143" s="1"/>
      <c r="B143" s="1"/>
      <c r="C143" s="8"/>
      <c r="D143" s="6"/>
      <c r="E143" s="6"/>
      <c r="F143" s="6"/>
      <c r="G143" s="13"/>
      <c r="H143" s="1" t="str">
        <f>IF(COUNTA(C143:G143)=0,"",IF(COUNTIF(Cuentas!$C$6:$C$25,E143)=1,VLOOKUP(E143,Cuentas!$C$6:$G$25,3,FALSE),"Sin cuenta"))</f>
        <v/>
      </c>
      <c r="I143" s="1" t="str">
        <f>IF(COUNTA(C143:G143)=0,"",IF(COUNTIF(Cuentas!$C$6:$C$25,E143)=1,VLOOKUP(E143,Cuentas!$C$6:$G$25,4,FALSE),0))</f>
        <v/>
      </c>
      <c r="J143" s="1" t="str">
        <f>IF(COUNTA(C143:G143)=0,"",IF(AND(ISNUMBER(C143),C143&gt;0,D143&lt;&gt;"",COUNTIF($D$6:$D$305,D143)=1,COUNTIF(Cuentas!$C$6:$C$25,E143)=1,ISNUMBER(G143),IFERROR(VLOOKUP(E143,Cuentas!$C$6:$G$25,5,FALSE),"Revisar")="OK"),"OK","Revisar"))</f>
        <v/>
      </c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ht="27.0" customHeight="1">
      <c r="A144" s="1"/>
      <c r="B144" s="1"/>
      <c r="C144" s="8"/>
      <c r="D144" s="6"/>
      <c r="E144" s="6"/>
      <c r="F144" s="6"/>
      <c r="G144" s="13"/>
      <c r="H144" s="1" t="str">
        <f>IF(COUNTA(C144:G144)=0,"",IF(COUNTIF(Cuentas!$C$6:$C$25,E144)=1,VLOOKUP(E144,Cuentas!$C$6:$G$25,3,FALSE),"Sin cuenta"))</f>
        <v/>
      </c>
      <c r="I144" s="1" t="str">
        <f>IF(COUNTA(C144:G144)=0,"",IF(COUNTIF(Cuentas!$C$6:$C$25,E144)=1,VLOOKUP(E144,Cuentas!$C$6:$G$25,4,FALSE),0))</f>
        <v/>
      </c>
      <c r="J144" s="1" t="str">
        <f>IF(COUNTA(C144:G144)=0,"",IF(AND(ISNUMBER(C144),C144&gt;0,D144&lt;&gt;"",COUNTIF($D$6:$D$305,D144)=1,COUNTIF(Cuentas!$C$6:$C$25,E144)=1,ISNUMBER(G144),IFERROR(VLOOKUP(E144,Cuentas!$C$6:$G$25,5,FALSE),"Revisar")="OK"),"OK","Revisar"))</f>
        <v/>
      </c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ht="27.0" customHeight="1">
      <c r="A145" s="1"/>
      <c r="B145" s="1"/>
      <c r="C145" s="8"/>
      <c r="D145" s="6"/>
      <c r="E145" s="6"/>
      <c r="F145" s="6"/>
      <c r="G145" s="13"/>
      <c r="H145" s="1" t="str">
        <f>IF(COUNTA(C145:G145)=0,"",IF(COUNTIF(Cuentas!$C$6:$C$25,E145)=1,VLOOKUP(E145,Cuentas!$C$6:$G$25,3,FALSE),"Sin cuenta"))</f>
        <v/>
      </c>
      <c r="I145" s="1" t="str">
        <f>IF(COUNTA(C145:G145)=0,"",IF(COUNTIF(Cuentas!$C$6:$C$25,E145)=1,VLOOKUP(E145,Cuentas!$C$6:$G$25,4,FALSE),0))</f>
        <v/>
      </c>
      <c r="J145" s="1" t="str">
        <f>IF(COUNTA(C145:G145)=0,"",IF(AND(ISNUMBER(C145),C145&gt;0,D145&lt;&gt;"",COUNTIF($D$6:$D$305,D145)=1,COUNTIF(Cuentas!$C$6:$C$25,E145)=1,ISNUMBER(G145),IFERROR(VLOOKUP(E145,Cuentas!$C$6:$G$25,5,FALSE),"Revisar")="OK"),"OK","Revisar"))</f>
        <v/>
      </c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ht="27.0" customHeight="1">
      <c r="A146" s="1"/>
      <c r="B146" s="1"/>
      <c r="C146" s="8"/>
      <c r="D146" s="6"/>
      <c r="E146" s="6"/>
      <c r="F146" s="6"/>
      <c r="G146" s="13"/>
      <c r="H146" s="1" t="str">
        <f>IF(COUNTA(C146:G146)=0,"",IF(COUNTIF(Cuentas!$C$6:$C$25,E146)=1,VLOOKUP(E146,Cuentas!$C$6:$G$25,3,FALSE),"Sin cuenta"))</f>
        <v/>
      </c>
      <c r="I146" s="1" t="str">
        <f>IF(COUNTA(C146:G146)=0,"",IF(COUNTIF(Cuentas!$C$6:$C$25,E146)=1,VLOOKUP(E146,Cuentas!$C$6:$G$25,4,FALSE),0))</f>
        <v/>
      </c>
      <c r="J146" s="1" t="str">
        <f>IF(COUNTA(C146:G146)=0,"",IF(AND(ISNUMBER(C146),C146&gt;0,D146&lt;&gt;"",COUNTIF($D$6:$D$305,D146)=1,COUNTIF(Cuentas!$C$6:$C$25,E146)=1,ISNUMBER(G146),IFERROR(VLOOKUP(E146,Cuentas!$C$6:$G$25,5,FALSE),"Revisar")="OK"),"OK","Revisar"))</f>
        <v/>
      </c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ht="27.0" customHeight="1">
      <c r="A147" s="1"/>
      <c r="B147" s="1"/>
      <c r="C147" s="8"/>
      <c r="D147" s="6"/>
      <c r="E147" s="6"/>
      <c r="F147" s="6"/>
      <c r="G147" s="13"/>
      <c r="H147" s="1" t="str">
        <f>IF(COUNTA(C147:G147)=0,"",IF(COUNTIF(Cuentas!$C$6:$C$25,E147)=1,VLOOKUP(E147,Cuentas!$C$6:$G$25,3,FALSE),"Sin cuenta"))</f>
        <v/>
      </c>
      <c r="I147" s="1" t="str">
        <f>IF(COUNTA(C147:G147)=0,"",IF(COUNTIF(Cuentas!$C$6:$C$25,E147)=1,VLOOKUP(E147,Cuentas!$C$6:$G$25,4,FALSE),0))</f>
        <v/>
      </c>
      <c r="J147" s="1" t="str">
        <f>IF(COUNTA(C147:G147)=0,"",IF(AND(ISNUMBER(C147),C147&gt;0,D147&lt;&gt;"",COUNTIF($D$6:$D$305,D147)=1,COUNTIF(Cuentas!$C$6:$C$25,E147)=1,ISNUMBER(G147),IFERROR(VLOOKUP(E147,Cuentas!$C$6:$G$25,5,FALSE),"Revisar")="OK"),"OK","Revisar"))</f>
        <v/>
      </c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ht="27.0" customHeight="1">
      <c r="A148" s="1"/>
      <c r="B148" s="1"/>
      <c r="C148" s="8"/>
      <c r="D148" s="6"/>
      <c r="E148" s="6"/>
      <c r="F148" s="6"/>
      <c r="G148" s="13"/>
      <c r="H148" s="1" t="str">
        <f>IF(COUNTA(C148:G148)=0,"",IF(COUNTIF(Cuentas!$C$6:$C$25,E148)=1,VLOOKUP(E148,Cuentas!$C$6:$G$25,3,FALSE),"Sin cuenta"))</f>
        <v/>
      </c>
      <c r="I148" s="1" t="str">
        <f>IF(COUNTA(C148:G148)=0,"",IF(COUNTIF(Cuentas!$C$6:$C$25,E148)=1,VLOOKUP(E148,Cuentas!$C$6:$G$25,4,FALSE),0))</f>
        <v/>
      </c>
      <c r="J148" s="1" t="str">
        <f>IF(COUNTA(C148:G148)=0,"",IF(AND(ISNUMBER(C148),C148&gt;0,D148&lt;&gt;"",COUNTIF($D$6:$D$305,D148)=1,COUNTIF(Cuentas!$C$6:$C$25,E148)=1,ISNUMBER(G148),IFERROR(VLOOKUP(E148,Cuentas!$C$6:$G$25,5,FALSE),"Revisar")="OK"),"OK","Revisar"))</f>
        <v/>
      </c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ht="27.0" customHeight="1">
      <c r="A149" s="1"/>
      <c r="B149" s="1"/>
      <c r="C149" s="8"/>
      <c r="D149" s="6"/>
      <c r="E149" s="6"/>
      <c r="F149" s="6"/>
      <c r="G149" s="13"/>
      <c r="H149" s="1" t="str">
        <f>IF(COUNTA(C149:G149)=0,"",IF(COUNTIF(Cuentas!$C$6:$C$25,E149)=1,VLOOKUP(E149,Cuentas!$C$6:$G$25,3,FALSE),"Sin cuenta"))</f>
        <v/>
      </c>
      <c r="I149" s="1" t="str">
        <f>IF(COUNTA(C149:G149)=0,"",IF(COUNTIF(Cuentas!$C$6:$C$25,E149)=1,VLOOKUP(E149,Cuentas!$C$6:$G$25,4,FALSE),0))</f>
        <v/>
      </c>
      <c r="J149" s="1" t="str">
        <f>IF(COUNTA(C149:G149)=0,"",IF(AND(ISNUMBER(C149),C149&gt;0,D149&lt;&gt;"",COUNTIF($D$6:$D$305,D149)=1,COUNTIF(Cuentas!$C$6:$C$25,E149)=1,ISNUMBER(G149),IFERROR(VLOOKUP(E149,Cuentas!$C$6:$G$25,5,FALSE),"Revisar")="OK"),"OK","Revisar"))</f>
        <v/>
      </c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ht="27.0" customHeight="1">
      <c r="A150" s="1"/>
      <c r="B150" s="1"/>
      <c r="C150" s="8"/>
      <c r="D150" s="6"/>
      <c r="E150" s="6"/>
      <c r="F150" s="6"/>
      <c r="G150" s="13"/>
      <c r="H150" s="1" t="str">
        <f>IF(COUNTA(C150:G150)=0,"",IF(COUNTIF(Cuentas!$C$6:$C$25,E150)=1,VLOOKUP(E150,Cuentas!$C$6:$G$25,3,FALSE),"Sin cuenta"))</f>
        <v/>
      </c>
      <c r="I150" s="1" t="str">
        <f>IF(COUNTA(C150:G150)=0,"",IF(COUNTIF(Cuentas!$C$6:$C$25,E150)=1,VLOOKUP(E150,Cuentas!$C$6:$G$25,4,FALSE),0))</f>
        <v/>
      </c>
      <c r="J150" s="1" t="str">
        <f>IF(COUNTA(C150:G150)=0,"",IF(AND(ISNUMBER(C150),C150&gt;0,D150&lt;&gt;"",COUNTIF($D$6:$D$305,D150)=1,COUNTIF(Cuentas!$C$6:$C$25,E150)=1,ISNUMBER(G150),IFERROR(VLOOKUP(E150,Cuentas!$C$6:$G$25,5,FALSE),"Revisar")="OK"),"OK","Revisar"))</f>
        <v/>
      </c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ht="27.0" customHeight="1">
      <c r="A151" s="1"/>
      <c r="B151" s="1"/>
      <c r="C151" s="8"/>
      <c r="D151" s="6"/>
      <c r="E151" s="6"/>
      <c r="F151" s="6"/>
      <c r="G151" s="13"/>
      <c r="H151" s="1" t="str">
        <f>IF(COUNTA(C151:G151)=0,"",IF(COUNTIF(Cuentas!$C$6:$C$25,E151)=1,VLOOKUP(E151,Cuentas!$C$6:$G$25,3,FALSE),"Sin cuenta"))</f>
        <v/>
      </c>
      <c r="I151" s="1" t="str">
        <f>IF(COUNTA(C151:G151)=0,"",IF(COUNTIF(Cuentas!$C$6:$C$25,E151)=1,VLOOKUP(E151,Cuentas!$C$6:$G$25,4,FALSE),0))</f>
        <v/>
      </c>
      <c r="J151" s="1" t="str">
        <f>IF(COUNTA(C151:G151)=0,"",IF(AND(ISNUMBER(C151),C151&gt;0,D151&lt;&gt;"",COUNTIF($D$6:$D$305,D151)=1,COUNTIF(Cuentas!$C$6:$C$25,E151)=1,ISNUMBER(G151),IFERROR(VLOOKUP(E151,Cuentas!$C$6:$G$25,5,FALSE),"Revisar")="OK"),"OK","Revisar"))</f>
        <v/>
      </c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ht="27.0" customHeight="1">
      <c r="A152" s="1"/>
      <c r="B152" s="1"/>
      <c r="C152" s="8"/>
      <c r="D152" s="6"/>
      <c r="E152" s="6"/>
      <c r="F152" s="6"/>
      <c r="G152" s="13"/>
      <c r="H152" s="1" t="str">
        <f>IF(COUNTA(C152:G152)=0,"",IF(COUNTIF(Cuentas!$C$6:$C$25,E152)=1,VLOOKUP(E152,Cuentas!$C$6:$G$25,3,FALSE),"Sin cuenta"))</f>
        <v/>
      </c>
      <c r="I152" s="1" t="str">
        <f>IF(COUNTA(C152:G152)=0,"",IF(COUNTIF(Cuentas!$C$6:$C$25,E152)=1,VLOOKUP(E152,Cuentas!$C$6:$G$25,4,FALSE),0))</f>
        <v/>
      </c>
      <c r="J152" s="1" t="str">
        <f>IF(COUNTA(C152:G152)=0,"",IF(AND(ISNUMBER(C152),C152&gt;0,D152&lt;&gt;"",COUNTIF($D$6:$D$305,D152)=1,COUNTIF(Cuentas!$C$6:$C$25,E152)=1,ISNUMBER(G152),IFERROR(VLOOKUP(E152,Cuentas!$C$6:$G$25,5,FALSE),"Revisar")="OK"),"OK","Revisar"))</f>
        <v/>
      </c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ht="27.0" customHeight="1">
      <c r="A153" s="1"/>
      <c r="B153" s="1"/>
      <c r="C153" s="8"/>
      <c r="D153" s="6"/>
      <c r="E153" s="6"/>
      <c r="F153" s="6"/>
      <c r="G153" s="13"/>
      <c r="H153" s="1" t="str">
        <f>IF(COUNTA(C153:G153)=0,"",IF(COUNTIF(Cuentas!$C$6:$C$25,E153)=1,VLOOKUP(E153,Cuentas!$C$6:$G$25,3,FALSE),"Sin cuenta"))</f>
        <v/>
      </c>
      <c r="I153" s="1" t="str">
        <f>IF(COUNTA(C153:G153)=0,"",IF(COUNTIF(Cuentas!$C$6:$C$25,E153)=1,VLOOKUP(E153,Cuentas!$C$6:$G$25,4,FALSE),0))</f>
        <v/>
      </c>
      <c r="J153" s="1" t="str">
        <f>IF(COUNTA(C153:G153)=0,"",IF(AND(ISNUMBER(C153),C153&gt;0,D153&lt;&gt;"",COUNTIF($D$6:$D$305,D153)=1,COUNTIF(Cuentas!$C$6:$C$25,E153)=1,ISNUMBER(G153),IFERROR(VLOOKUP(E153,Cuentas!$C$6:$G$25,5,FALSE),"Revisar")="OK"),"OK","Revisar"))</f>
        <v/>
      </c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ht="27.0" customHeight="1">
      <c r="A154" s="1"/>
      <c r="B154" s="1"/>
      <c r="C154" s="8"/>
      <c r="D154" s="6"/>
      <c r="E154" s="6"/>
      <c r="F154" s="6"/>
      <c r="G154" s="13"/>
      <c r="H154" s="1" t="str">
        <f>IF(COUNTA(C154:G154)=0,"",IF(COUNTIF(Cuentas!$C$6:$C$25,E154)=1,VLOOKUP(E154,Cuentas!$C$6:$G$25,3,FALSE),"Sin cuenta"))</f>
        <v/>
      </c>
      <c r="I154" s="1" t="str">
        <f>IF(COUNTA(C154:G154)=0,"",IF(COUNTIF(Cuentas!$C$6:$C$25,E154)=1,VLOOKUP(E154,Cuentas!$C$6:$G$25,4,FALSE),0))</f>
        <v/>
      </c>
      <c r="J154" s="1" t="str">
        <f>IF(COUNTA(C154:G154)=0,"",IF(AND(ISNUMBER(C154),C154&gt;0,D154&lt;&gt;"",COUNTIF($D$6:$D$305,D154)=1,COUNTIF(Cuentas!$C$6:$C$25,E154)=1,ISNUMBER(G154),IFERROR(VLOOKUP(E154,Cuentas!$C$6:$G$25,5,FALSE),"Revisar")="OK"),"OK","Revisar"))</f>
        <v/>
      </c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ht="27.0" customHeight="1">
      <c r="A155" s="1"/>
      <c r="B155" s="1"/>
      <c r="C155" s="8"/>
      <c r="D155" s="6"/>
      <c r="E155" s="6"/>
      <c r="F155" s="6"/>
      <c r="G155" s="13"/>
      <c r="H155" s="1" t="str">
        <f>IF(COUNTA(C155:G155)=0,"",IF(COUNTIF(Cuentas!$C$6:$C$25,E155)=1,VLOOKUP(E155,Cuentas!$C$6:$G$25,3,FALSE),"Sin cuenta"))</f>
        <v/>
      </c>
      <c r="I155" s="1" t="str">
        <f>IF(COUNTA(C155:G155)=0,"",IF(COUNTIF(Cuentas!$C$6:$C$25,E155)=1,VLOOKUP(E155,Cuentas!$C$6:$G$25,4,FALSE),0))</f>
        <v/>
      </c>
      <c r="J155" s="1" t="str">
        <f>IF(COUNTA(C155:G155)=0,"",IF(AND(ISNUMBER(C155),C155&gt;0,D155&lt;&gt;"",COUNTIF($D$6:$D$305,D155)=1,COUNTIF(Cuentas!$C$6:$C$25,E155)=1,ISNUMBER(G155),IFERROR(VLOOKUP(E155,Cuentas!$C$6:$G$25,5,FALSE),"Revisar")="OK"),"OK","Revisar"))</f>
        <v/>
      </c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ht="27.0" customHeight="1">
      <c r="A156" s="1"/>
      <c r="B156" s="1"/>
      <c r="C156" s="8"/>
      <c r="D156" s="6"/>
      <c r="E156" s="6"/>
      <c r="F156" s="6"/>
      <c r="G156" s="13"/>
      <c r="H156" s="1" t="str">
        <f>IF(COUNTA(C156:G156)=0,"",IF(COUNTIF(Cuentas!$C$6:$C$25,E156)=1,VLOOKUP(E156,Cuentas!$C$6:$G$25,3,FALSE),"Sin cuenta"))</f>
        <v/>
      </c>
      <c r="I156" s="1" t="str">
        <f>IF(COUNTA(C156:G156)=0,"",IF(COUNTIF(Cuentas!$C$6:$C$25,E156)=1,VLOOKUP(E156,Cuentas!$C$6:$G$25,4,FALSE),0))</f>
        <v/>
      </c>
      <c r="J156" s="1" t="str">
        <f>IF(COUNTA(C156:G156)=0,"",IF(AND(ISNUMBER(C156),C156&gt;0,D156&lt;&gt;"",COUNTIF($D$6:$D$305,D156)=1,COUNTIF(Cuentas!$C$6:$C$25,E156)=1,ISNUMBER(G156),IFERROR(VLOOKUP(E156,Cuentas!$C$6:$G$25,5,FALSE),"Revisar")="OK"),"OK","Revisar"))</f>
        <v/>
      </c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ht="27.0" customHeight="1">
      <c r="A157" s="1"/>
      <c r="B157" s="1"/>
      <c r="C157" s="8"/>
      <c r="D157" s="6"/>
      <c r="E157" s="6"/>
      <c r="F157" s="6"/>
      <c r="G157" s="13"/>
      <c r="H157" s="1" t="str">
        <f>IF(COUNTA(C157:G157)=0,"",IF(COUNTIF(Cuentas!$C$6:$C$25,E157)=1,VLOOKUP(E157,Cuentas!$C$6:$G$25,3,FALSE),"Sin cuenta"))</f>
        <v/>
      </c>
      <c r="I157" s="1" t="str">
        <f>IF(COUNTA(C157:G157)=0,"",IF(COUNTIF(Cuentas!$C$6:$C$25,E157)=1,VLOOKUP(E157,Cuentas!$C$6:$G$25,4,FALSE),0))</f>
        <v/>
      </c>
      <c r="J157" s="1" t="str">
        <f>IF(COUNTA(C157:G157)=0,"",IF(AND(ISNUMBER(C157),C157&gt;0,D157&lt;&gt;"",COUNTIF($D$6:$D$305,D157)=1,COUNTIF(Cuentas!$C$6:$C$25,E157)=1,ISNUMBER(G157),IFERROR(VLOOKUP(E157,Cuentas!$C$6:$G$25,5,FALSE),"Revisar")="OK"),"OK","Revisar"))</f>
        <v/>
      </c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ht="27.0" customHeight="1">
      <c r="A158" s="1"/>
      <c r="B158" s="1"/>
      <c r="C158" s="8"/>
      <c r="D158" s="6"/>
      <c r="E158" s="6"/>
      <c r="F158" s="6"/>
      <c r="G158" s="13"/>
      <c r="H158" s="1" t="str">
        <f>IF(COUNTA(C158:G158)=0,"",IF(COUNTIF(Cuentas!$C$6:$C$25,E158)=1,VLOOKUP(E158,Cuentas!$C$6:$G$25,3,FALSE),"Sin cuenta"))</f>
        <v/>
      </c>
      <c r="I158" s="1" t="str">
        <f>IF(COUNTA(C158:G158)=0,"",IF(COUNTIF(Cuentas!$C$6:$C$25,E158)=1,VLOOKUP(E158,Cuentas!$C$6:$G$25,4,FALSE),0))</f>
        <v/>
      </c>
      <c r="J158" s="1" t="str">
        <f>IF(COUNTA(C158:G158)=0,"",IF(AND(ISNUMBER(C158),C158&gt;0,D158&lt;&gt;"",COUNTIF($D$6:$D$305,D158)=1,COUNTIF(Cuentas!$C$6:$C$25,E158)=1,ISNUMBER(G158),IFERROR(VLOOKUP(E158,Cuentas!$C$6:$G$25,5,FALSE),"Revisar")="OK"),"OK","Revisar"))</f>
        <v/>
      </c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ht="27.0" customHeight="1">
      <c r="A159" s="1"/>
      <c r="B159" s="1"/>
      <c r="C159" s="8"/>
      <c r="D159" s="6"/>
      <c r="E159" s="6"/>
      <c r="F159" s="6"/>
      <c r="G159" s="13"/>
      <c r="H159" s="1" t="str">
        <f>IF(COUNTA(C159:G159)=0,"",IF(COUNTIF(Cuentas!$C$6:$C$25,E159)=1,VLOOKUP(E159,Cuentas!$C$6:$G$25,3,FALSE),"Sin cuenta"))</f>
        <v/>
      </c>
      <c r="I159" s="1" t="str">
        <f>IF(COUNTA(C159:G159)=0,"",IF(COUNTIF(Cuentas!$C$6:$C$25,E159)=1,VLOOKUP(E159,Cuentas!$C$6:$G$25,4,FALSE),0))</f>
        <v/>
      </c>
      <c r="J159" s="1" t="str">
        <f>IF(COUNTA(C159:G159)=0,"",IF(AND(ISNUMBER(C159),C159&gt;0,D159&lt;&gt;"",COUNTIF($D$6:$D$305,D159)=1,COUNTIF(Cuentas!$C$6:$C$25,E159)=1,ISNUMBER(G159),IFERROR(VLOOKUP(E159,Cuentas!$C$6:$G$25,5,FALSE),"Revisar")="OK"),"OK","Revisar"))</f>
        <v/>
      </c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ht="27.0" customHeight="1">
      <c r="A160" s="1"/>
      <c r="B160" s="1"/>
      <c r="C160" s="8"/>
      <c r="D160" s="6"/>
      <c r="E160" s="6"/>
      <c r="F160" s="6"/>
      <c r="G160" s="13"/>
      <c r="H160" s="1" t="str">
        <f>IF(COUNTA(C160:G160)=0,"",IF(COUNTIF(Cuentas!$C$6:$C$25,E160)=1,VLOOKUP(E160,Cuentas!$C$6:$G$25,3,FALSE),"Sin cuenta"))</f>
        <v/>
      </c>
      <c r="I160" s="1" t="str">
        <f>IF(COUNTA(C160:G160)=0,"",IF(COUNTIF(Cuentas!$C$6:$C$25,E160)=1,VLOOKUP(E160,Cuentas!$C$6:$G$25,4,FALSE),0))</f>
        <v/>
      </c>
      <c r="J160" s="1" t="str">
        <f>IF(COUNTA(C160:G160)=0,"",IF(AND(ISNUMBER(C160),C160&gt;0,D160&lt;&gt;"",COUNTIF($D$6:$D$305,D160)=1,COUNTIF(Cuentas!$C$6:$C$25,E160)=1,ISNUMBER(G160),IFERROR(VLOOKUP(E160,Cuentas!$C$6:$G$25,5,FALSE),"Revisar")="OK"),"OK","Revisar"))</f>
        <v/>
      </c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ht="27.0" customHeight="1">
      <c r="A161" s="1"/>
      <c r="B161" s="1"/>
      <c r="C161" s="8"/>
      <c r="D161" s="6"/>
      <c r="E161" s="6"/>
      <c r="F161" s="6"/>
      <c r="G161" s="13"/>
      <c r="H161" s="1" t="str">
        <f>IF(COUNTA(C161:G161)=0,"",IF(COUNTIF(Cuentas!$C$6:$C$25,E161)=1,VLOOKUP(E161,Cuentas!$C$6:$G$25,3,FALSE),"Sin cuenta"))</f>
        <v/>
      </c>
      <c r="I161" s="1" t="str">
        <f>IF(COUNTA(C161:G161)=0,"",IF(COUNTIF(Cuentas!$C$6:$C$25,E161)=1,VLOOKUP(E161,Cuentas!$C$6:$G$25,4,FALSE),0))</f>
        <v/>
      </c>
      <c r="J161" s="1" t="str">
        <f>IF(COUNTA(C161:G161)=0,"",IF(AND(ISNUMBER(C161),C161&gt;0,D161&lt;&gt;"",COUNTIF($D$6:$D$305,D161)=1,COUNTIF(Cuentas!$C$6:$C$25,E161)=1,ISNUMBER(G161),IFERROR(VLOOKUP(E161,Cuentas!$C$6:$G$25,5,FALSE),"Revisar")="OK"),"OK","Revisar"))</f>
        <v/>
      </c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ht="27.0" customHeight="1">
      <c r="A162" s="1"/>
      <c r="B162" s="1"/>
      <c r="C162" s="8"/>
      <c r="D162" s="6"/>
      <c r="E162" s="6"/>
      <c r="F162" s="6"/>
      <c r="G162" s="13"/>
      <c r="H162" s="1" t="str">
        <f>IF(COUNTA(C162:G162)=0,"",IF(COUNTIF(Cuentas!$C$6:$C$25,E162)=1,VLOOKUP(E162,Cuentas!$C$6:$G$25,3,FALSE),"Sin cuenta"))</f>
        <v/>
      </c>
      <c r="I162" s="1" t="str">
        <f>IF(COUNTA(C162:G162)=0,"",IF(COUNTIF(Cuentas!$C$6:$C$25,E162)=1,VLOOKUP(E162,Cuentas!$C$6:$G$25,4,FALSE),0))</f>
        <v/>
      </c>
      <c r="J162" s="1" t="str">
        <f>IF(COUNTA(C162:G162)=0,"",IF(AND(ISNUMBER(C162),C162&gt;0,D162&lt;&gt;"",COUNTIF($D$6:$D$305,D162)=1,COUNTIF(Cuentas!$C$6:$C$25,E162)=1,ISNUMBER(G162),IFERROR(VLOOKUP(E162,Cuentas!$C$6:$G$25,5,FALSE),"Revisar")="OK"),"OK","Revisar"))</f>
        <v/>
      </c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ht="27.0" customHeight="1">
      <c r="A163" s="1"/>
      <c r="B163" s="1"/>
      <c r="C163" s="8"/>
      <c r="D163" s="6"/>
      <c r="E163" s="6"/>
      <c r="F163" s="6"/>
      <c r="G163" s="13"/>
      <c r="H163" s="1" t="str">
        <f>IF(COUNTA(C163:G163)=0,"",IF(COUNTIF(Cuentas!$C$6:$C$25,E163)=1,VLOOKUP(E163,Cuentas!$C$6:$G$25,3,FALSE),"Sin cuenta"))</f>
        <v/>
      </c>
      <c r="I163" s="1" t="str">
        <f>IF(COUNTA(C163:G163)=0,"",IF(COUNTIF(Cuentas!$C$6:$C$25,E163)=1,VLOOKUP(E163,Cuentas!$C$6:$G$25,4,FALSE),0))</f>
        <v/>
      </c>
      <c r="J163" s="1" t="str">
        <f>IF(COUNTA(C163:G163)=0,"",IF(AND(ISNUMBER(C163),C163&gt;0,D163&lt;&gt;"",COUNTIF($D$6:$D$305,D163)=1,COUNTIF(Cuentas!$C$6:$C$25,E163)=1,ISNUMBER(G163),IFERROR(VLOOKUP(E163,Cuentas!$C$6:$G$25,5,FALSE),"Revisar")="OK"),"OK","Revisar"))</f>
        <v/>
      </c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ht="27.0" customHeight="1">
      <c r="A164" s="1"/>
      <c r="B164" s="1"/>
      <c r="C164" s="8"/>
      <c r="D164" s="6"/>
      <c r="E164" s="6"/>
      <c r="F164" s="6"/>
      <c r="G164" s="13"/>
      <c r="H164" s="1" t="str">
        <f>IF(COUNTA(C164:G164)=0,"",IF(COUNTIF(Cuentas!$C$6:$C$25,E164)=1,VLOOKUP(E164,Cuentas!$C$6:$G$25,3,FALSE),"Sin cuenta"))</f>
        <v/>
      </c>
      <c r="I164" s="1" t="str">
        <f>IF(COUNTA(C164:G164)=0,"",IF(COUNTIF(Cuentas!$C$6:$C$25,E164)=1,VLOOKUP(E164,Cuentas!$C$6:$G$25,4,FALSE),0))</f>
        <v/>
      </c>
      <c r="J164" s="1" t="str">
        <f>IF(COUNTA(C164:G164)=0,"",IF(AND(ISNUMBER(C164),C164&gt;0,D164&lt;&gt;"",COUNTIF($D$6:$D$305,D164)=1,COUNTIF(Cuentas!$C$6:$C$25,E164)=1,ISNUMBER(G164),IFERROR(VLOOKUP(E164,Cuentas!$C$6:$G$25,5,FALSE),"Revisar")="OK"),"OK","Revisar"))</f>
        <v/>
      </c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ht="27.0" customHeight="1">
      <c r="A165" s="1"/>
      <c r="B165" s="1"/>
      <c r="C165" s="8"/>
      <c r="D165" s="6"/>
      <c r="E165" s="6"/>
      <c r="F165" s="6"/>
      <c r="G165" s="13"/>
      <c r="H165" s="1" t="str">
        <f>IF(COUNTA(C165:G165)=0,"",IF(COUNTIF(Cuentas!$C$6:$C$25,E165)=1,VLOOKUP(E165,Cuentas!$C$6:$G$25,3,FALSE),"Sin cuenta"))</f>
        <v/>
      </c>
      <c r="I165" s="1" t="str">
        <f>IF(COUNTA(C165:G165)=0,"",IF(COUNTIF(Cuentas!$C$6:$C$25,E165)=1,VLOOKUP(E165,Cuentas!$C$6:$G$25,4,FALSE),0))</f>
        <v/>
      </c>
      <c r="J165" s="1" t="str">
        <f>IF(COUNTA(C165:G165)=0,"",IF(AND(ISNUMBER(C165),C165&gt;0,D165&lt;&gt;"",COUNTIF($D$6:$D$305,D165)=1,COUNTIF(Cuentas!$C$6:$C$25,E165)=1,ISNUMBER(G165),IFERROR(VLOOKUP(E165,Cuentas!$C$6:$G$25,5,FALSE),"Revisar")="OK"),"OK","Revisar"))</f>
        <v/>
      </c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ht="27.0" customHeight="1">
      <c r="A166" s="1"/>
      <c r="B166" s="1"/>
      <c r="C166" s="8"/>
      <c r="D166" s="6"/>
      <c r="E166" s="6"/>
      <c r="F166" s="6"/>
      <c r="G166" s="13"/>
      <c r="H166" s="1" t="str">
        <f>IF(COUNTA(C166:G166)=0,"",IF(COUNTIF(Cuentas!$C$6:$C$25,E166)=1,VLOOKUP(E166,Cuentas!$C$6:$G$25,3,FALSE),"Sin cuenta"))</f>
        <v/>
      </c>
      <c r="I166" s="1" t="str">
        <f>IF(COUNTA(C166:G166)=0,"",IF(COUNTIF(Cuentas!$C$6:$C$25,E166)=1,VLOOKUP(E166,Cuentas!$C$6:$G$25,4,FALSE),0))</f>
        <v/>
      </c>
      <c r="J166" s="1" t="str">
        <f>IF(COUNTA(C166:G166)=0,"",IF(AND(ISNUMBER(C166),C166&gt;0,D166&lt;&gt;"",COUNTIF($D$6:$D$305,D166)=1,COUNTIF(Cuentas!$C$6:$C$25,E166)=1,ISNUMBER(G166),IFERROR(VLOOKUP(E166,Cuentas!$C$6:$G$25,5,FALSE),"Revisar")="OK"),"OK","Revisar"))</f>
        <v/>
      </c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ht="27.0" customHeight="1">
      <c r="A167" s="1"/>
      <c r="B167" s="1"/>
      <c r="C167" s="8"/>
      <c r="D167" s="6"/>
      <c r="E167" s="6"/>
      <c r="F167" s="6"/>
      <c r="G167" s="13"/>
      <c r="H167" s="1" t="str">
        <f>IF(COUNTA(C167:G167)=0,"",IF(COUNTIF(Cuentas!$C$6:$C$25,E167)=1,VLOOKUP(E167,Cuentas!$C$6:$G$25,3,FALSE),"Sin cuenta"))</f>
        <v/>
      </c>
      <c r="I167" s="1" t="str">
        <f>IF(COUNTA(C167:G167)=0,"",IF(COUNTIF(Cuentas!$C$6:$C$25,E167)=1,VLOOKUP(E167,Cuentas!$C$6:$G$25,4,FALSE),0))</f>
        <v/>
      </c>
      <c r="J167" s="1" t="str">
        <f>IF(COUNTA(C167:G167)=0,"",IF(AND(ISNUMBER(C167),C167&gt;0,D167&lt;&gt;"",COUNTIF($D$6:$D$305,D167)=1,COUNTIF(Cuentas!$C$6:$C$25,E167)=1,ISNUMBER(G167),IFERROR(VLOOKUP(E167,Cuentas!$C$6:$G$25,5,FALSE),"Revisar")="OK"),"OK","Revisar"))</f>
        <v/>
      </c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ht="27.0" customHeight="1">
      <c r="A168" s="1"/>
      <c r="B168" s="1"/>
      <c r="C168" s="8"/>
      <c r="D168" s="6"/>
      <c r="E168" s="6"/>
      <c r="F168" s="6"/>
      <c r="G168" s="13"/>
      <c r="H168" s="1" t="str">
        <f>IF(COUNTA(C168:G168)=0,"",IF(COUNTIF(Cuentas!$C$6:$C$25,E168)=1,VLOOKUP(E168,Cuentas!$C$6:$G$25,3,FALSE),"Sin cuenta"))</f>
        <v/>
      </c>
      <c r="I168" s="1" t="str">
        <f>IF(COUNTA(C168:G168)=0,"",IF(COUNTIF(Cuentas!$C$6:$C$25,E168)=1,VLOOKUP(E168,Cuentas!$C$6:$G$25,4,FALSE),0))</f>
        <v/>
      </c>
      <c r="J168" s="1" t="str">
        <f>IF(COUNTA(C168:G168)=0,"",IF(AND(ISNUMBER(C168),C168&gt;0,D168&lt;&gt;"",COUNTIF($D$6:$D$305,D168)=1,COUNTIF(Cuentas!$C$6:$C$25,E168)=1,ISNUMBER(G168),IFERROR(VLOOKUP(E168,Cuentas!$C$6:$G$25,5,FALSE),"Revisar")="OK"),"OK","Revisar"))</f>
        <v/>
      </c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ht="27.0" customHeight="1">
      <c r="A169" s="1"/>
      <c r="B169" s="1"/>
      <c r="C169" s="8"/>
      <c r="D169" s="6"/>
      <c r="E169" s="6"/>
      <c r="F169" s="6"/>
      <c r="G169" s="13"/>
      <c r="H169" s="1" t="str">
        <f>IF(COUNTA(C169:G169)=0,"",IF(COUNTIF(Cuentas!$C$6:$C$25,E169)=1,VLOOKUP(E169,Cuentas!$C$6:$G$25,3,FALSE),"Sin cuenta"))</f>
        <v/>
      </c>
      <c r="I169" s="1" t="str">
        <f>IF(COUNTA(C169:G169)=0,"",IF(COUNTIF(Cuentas!$C$6:$C$25,E169)=1,VLOOKUP(E169,Cuentas!$C$6:$G$25,4,FALSE),0))</f>
        <v/>
      </c>
      <c r="J169" s="1" t="str">
        <f>IF(COUNTA(C169:G169)=0,"",IF(AND(ISNUMBER(C169),C169&gt;0,D169&lt;&gt;"",COUNTIF($D$6:$D$305,D169)=1,COUNTIF(Cuentas!$C$6:$C$25,E169)=1,ISNUMBER(G169),IFERROR(VLOOKUP(E169,Cuentas!$C$6:$G$25,5,FALSE),"Revisar")="OK"),"OK","Revisar"))</f>
        <v/>
      </c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ht="27.0" customHeight="1">
      <c r="A170" s="1"/>
      <c r="B170" s="1"/>
      <c r="C170" s="8"/>
      <c r="D170" s="6"/>
      <c r="E170" s="6"/>
      <c r="F170" s="6"/>
      <c r="G170" s="13"/>
      <c r="H170" s="1" t="str">
        <f>IF(COUNTA(C170:G170)=0,"",IF(COUNTIF(Cuentas!$C$6:$C$25,E170)=1,VLOOKUP(E170,Cuentas!$C$6:$G$25,3,FALSE),"Sin cuenta"))</f>
        <v/>
      </c>
      <c r="I170" s="1" t="str">
        <f>IF(COUNTA(C170:G170)=0,"",IF(COUNTIF(Cuentas!$C$6:$C$25,E170)=1,VLOOKUP(E170,Cuentas!$C$6:$G$25,4,FALSE),0))</f>
        <v/>
      </c>
      <c r="J170" s="1" t="str">
        <f>IF(COUNTA(C170:G170)=0,"",IF(AND(ISNUMBER(C170),C170&gt;0,D170&lt;&gt;"",COUNTIF($D$6:$D$305,D170)=1,COUNTIF(Cuentas!$C$6:$C$25,E170)=1,ISNUMBER(G170),IFERROR(VLOOKUP(E170,Cuentas!$C$6:$G$25,5,FALSE),"Revisar")="OK"),"OK","Revisar"))</f>
        <v/>
      </c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ht="27.0" customHeight="1">
      <c r="A171" s="1"/>
      <c r="B171" s="1"/>
      <c r="C171" s="8"/>
      <c r="D171" s="6"/>
      <c r="E171" s="6"/>
      <c r="F171" s="6"/>
      <c r="G171" s="13"/>
      <c r="H171" s="1" t="str">
        <f>IF(COUNTA(C171:G171)=0,"",IF(COUNTIF(Cuentas!$C$6:$C$25,E171)=1,VLOOKUP(E171,Cuentas!$C$6:$G$25,3,FALSE),"Sin cuenta"))</f>
        <v/>
      </c>
      <c r="I171" s="1" t="str">
        <f>IF(COUNTA(C171:G171)=0,"",IF(COUNTIF(Cuentas!$C$6:$C$25,E171)=1,VLOOKUP(E171,Cuentas!$C$6:$G$25,4,FALSE),0))</f>
        <v/>
      </c>
      <c r="J171" s="1" t="str">
        <f>IF(COUNTA(C171:G171)=0,"",IF(AND(ISNUMBER(C171),C171&gt;0,D171&lt;&gt;"",COUNTIF($D$6:$D$305,D171)=1,COUNTIF(Cuentas!$C$6:$C$25,E171)=1,ISNUMBER(G171),IFERROR(VLOOKUP(E171,Cuentas!$C$6:$G$25,5,FALSE),"Revisar")="OK"),"OK","Revisar"))</f>
        <v/>
      </c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ht="27.0" customHeight="1">
      <c r="A172" s="1"/>
      <c r="B172" s="1"/>
      <c r="C172" s="8"/>
      <c r="D172" s="6"/>
      <c r="E172" s="6"/>
      <c r="F172" s="6"/>
      <c r="G172" s="13"/>
      <c r="H172" s="1" t="str">
        <f>IF(COUNTA(C172:G172)=0,"",IF(COUNTIF(Cuentas!$C$6:$C$25,E172)=1,VLOOKUP(E172,Cuentas!$C$6:$G$25,3,FALSE),"Sin cuenta"))</f>
        <v/>
      </c>
      <c r="I172" s="1" t="str">
        <f>IF(COUNTA(C172:G172)=0,"",IF(COUNTIF(Cuentas!$C$6:$C$25,E172)=1,VLOOKUP(E172,Cuentas!$C$6:$G$25,4,FALSE),0))</f>
        <v/>
      </c>
      <c r="J172" s="1" t="str">
        <f>IF(COUNTA(C172:G172)=0,"",IF(AND(ISNUMBER(C172),C172&gt;0,D172&lt;&gt;"",COUNTIF($D$6:$D$305,D172)=1,COUNTIF(Cuentas!$C$6:$C$25,E172)=1,ISNUMBER(G172),IFERROR(VLOOKUP(E172,Cuentas!$C$6:$G$25,5,FALSE),"Revisar")="OK"),"OK","Revisar"))</f>
        <v/>
      </c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ht="27.0" customHeight="1">
      <c r="A173" s="1"/>
      <c r="B173" s="1"/>
      <c r="C173" s="8"/>
      <c r="D173" s="6"/>
      <c r="E173" s="6"/>
      <c r="F173" s="6"/>
      <c r="G173" s="13"/>
      <c r="H173" s="1" t="str">
        <f>IF(COUNTA(C173:G173)=0,"",IF(COUNTIF(Cuentas!$C$6:$C$25,E173)=1,VLOOKUP(E173,Cuentas!$C$6:$G$25,3,FALSE),"Sin cuenta"))</f>
        <v/>
      </c>
      <c r="I173" s="1" t="str">
        <f>IF(COUNTA(C173:G173)=0,"",IF(COUNTIF(Cuentas!$C$6:$C$25,E173)=1,VLOOKUP(E173,Cuentas!$C$6:$G$25,4,FALSE),0))</f>
        <v/>
      </c>
      <c r="J173" s="1" t="str">
        <f>IF(COUNTA(C173:G173)=0,"",IF(AND(ISNUMBER(C173),C173&gt;0,D173&lt;&gt;"",COUNTIF($D$6:$D$305,D173)=1,COUNTIF(Cuentas!$C$6:$C$25,E173)=1,ISNUMBER(G173),IFERROR(VLOOKUP(E173,Cuentas!$C$6:$G$25,5,FALSE),"Revisar")="OK"),"OK","Revisar"))</f>
        <v/>
      </c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ht="27.0" customHeight="1">
      <c r="A174" s="1"/>
      <c r="B174" s="1"/>
      <c r="C174" s="8"/>
      <c r="D174" s="6"/>
      <c r="E174" s="6"/>
      <c r="F174" s="6"/>
      <c r="G174" s="13"/>
      <c r="H174" s="1" t="str">
        <f>IF(COUNTA(C174:G174)=0,"",IF(COUNTIF(Cuentas!$C$6:$C$25,E174)=1,VLOOKUP(E174,Cuentas!$C$6:$G$25,3,FALSE),"Sin cuenta"))</f>
        <v/>
      </c>
      <c r="I174" s="1" t="str">
        <f>IF(COUNTA(C174:G174)=0,"",IF(COUNTIF(Cuentas!$C$6:$C$25,E174)=1,VLOOKUP(E174,Cuentas!$C$6:$G$25,4,FALSE),0))</f>
        <v/>
      </c>
      <c r="J174" s="1" t="str">
        <f>IF(COUNTA(C174:G174)=0,"",IF(AND(ISNUMBER(C174),C174&gt;0,D174&lt;&gt;"",COUNTIF($D$6:$D$305,D174)=1,COUNTIF(Cuentas!$C$6:$C$25,E174)=1,ISNUMBER(G174),IFERROR(VLOOKUP(E174,Cuentas!$C$6:$G$25,5,FALSE),"Revisar")="OK"),"OK","Revisar"))</f>
        <v/>
      </c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ht="27.0" customHeight="1">
      <c r="A175" s="1"/>
      <c r="B175" s="1"/>
      <c r="C175" s="8"/>
      <c r="D175" s="6"/>
      <c r="E175" s="6"/>
      <c r="F175" s="6"/>
      <c r="G175" s="13"/>
      <c r="H175" s="1" t="str">
        <f>IF(COUNTA(C175:G175)=0,"",IF(COUNTIF(Cuentas!$C$6:$C$25,E175)=1,VLOOKUP(E175,Cuentas!$C$6:$G$25,3,FALSE),"Sin cuenta"))</f>
        <v/>
      </c>
      <c r="I175" s="1" t="str">
        <f>IF(COUNTA(C175:G175)=0,"",IF(COUNTIF(Cuentas!$C$6:$C$25,E175)=1,VLOOKUP(E175,Cuentas!$C$6:$G$25,4,FALSE),0))</f>
        <v/>
      </c>
      <c r="J175" s="1" t="str">
        <f>IF(COUNTA(C175:G175)=0,"",IF(AND(ISNUMBER(C175),C175&gt;0,D175&lt;&gt;"",COUNTIF($D$6:$D$305,D175)=1,COUNTIF(Cuentas!$C$6:$C$25,E175)=1,ISNUMBER(G175),IFERROR(VLOOKUP(E175,Cuentas!$C$6:$G$25,5,FALSE),"Revisar")="OK"),"OK","Revisar"))</f>
        <v/>
      </c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ht="27.0" customHeight="1">
      <c r="A176" s="1"/>
      <c r="B176" s="1"/>
      <c r="C176" s="8"/>
      <c r="D176" s="6"/>
      <c r="E176" s="6"/>
      <c r="F176" s="6"/>
      <c r="G176" s="13"/>
      <c r="H176" s="1" t="str">
        <f>IF(COUNTA(C176:G176)=0,"",IF(COUNTIF(Cuentas!$C$6:$C$25,E176)=1,VLOOKUP(E176,Cuentas!$C$6:$G$25,3,FALSE),"Sin cuenta"))</f>
        <v/>
      </c>
      <c r="I176" s="1" t="str">
        <f>IF(COUNTA(C176:G176)=0,"",IF(COUNTIF(Cuentas!$C$6:$C$25,E176)=1,VLOOKUP(E176,Cuentas!$C$6:$G$25,4,FALSE),0))</f>
        <v/>
      </c>
      <c r="J176" s="1" t="str">
        <f>IF(COUNTA(C176:G176)=0,"",IF(AND(ISNUMBER(C176),C176&gt;0,D176&lt;&gt;"",COUNTIF($D$6:$D$305,D176)=1,COUNTIF(Cuentas!$C$6:$C$25,E176)=1,ISNUMBER(G176),IFERROR(VLOOKUP(E176,Cuentas!$C$6:$G$25,5,FALSE),"Revisar")="OK"),"OK","Revisar"))</f>
        <v/>
      </c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ht="27.0" customHeight="1">
      <c r="A177" s="1"/>
      <c r="B177" s="1"/>
      <c r="C177" s="8"/>
      <c r="D177" s="6"/>
      <c r="E177" s="6"/>
      <c r="F177" s="6"/>
      <c r="G177" s="13"/>
      <c r="H177" s="1" t="str">
        <f>IF(COUNTA(C177:G177)=0,"",IF(COUNTIF(Cuentas!$C$6:$C$25,E177)=1,VLOOKUP(E177,Cuentas!$C$6:$G$25,3,FALSE),"Sin cuenta"))</f>
        <v/>
      </c>
      <c r="I177" s="1" t="str">
        <f>IF(COUNTA(C177:G177)=0,"",IF(COUNTIF(Cuentas!$C$6:$C$25,E177)=1,VLOOKUP(E177,Cuentas!$C$6:$G$25,4,FALSE),0))</f>
        <v/>
      </c>
      <c r="J177" s="1" t="str">
        <f>IF(COUNTA(C177:G177)=0,"",IF(AND(ISNUMBER(C177),C177&gt;0,D177&lt;&gt;"",COUNTIF($D$6:$D$305,D177)=1,COUNTIF(Cuentas!$C$6:$C$25,E177)=1,ISNUMBER(G177),IFERROR(VLOOKUP(E177,Cuentas!$C$6:$G$25,5,FALSE),"Revisar")="OK"),"OK","Revisar"))</f>
        <v/>
      </c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ht="27.0" customHeight="1">
      <c r="A178" s="1"/>
      <c r="B178" s="1"/>
      <c r="C178" s="8"/>
      <c r="D178" s="6"/>
      <c r="E178" s="6"/>
      <c r="F178" s="6"/>
      <c r="G178" s="13"/>
      <c r="H178" s="1" t="str">
        <f>IF(COUNTA(C178:G178)=0,"",IF(COUNTIF(Cuentas!$C$6:$C$25,E178)=1,VLOOKUP(E178,Cuentas!$C$6:$G$25,3,FALSE),"Sin cuenta"))</f>
        <v/>
      </c>
      <c r="I178" s="1" t="str">
        <f>IF(COUNTA(C178:G178)=0,"",IF(COUNTIF(Cuentas!$C$6:$C$25,E178)=1,VLOOKUP(E178,Cuentas!$C$6:$G$25,4,FALSE),0))</f>
        <v/>
      </c>
      <c r="J178" s="1" t="str">
        <f>IF(COUNTA(C178:G178)=0,"",IF(AND(ISNUMBER(C178),C178&gt;0,D178&lt;&gt;"",COUNTIF($D$6:$D$305,D178)=1,COUNTIF(Cuentas!$C$6:$C$25,E178)=1,ISNUMBER(G178),IFERROR(VLOOKUP(E178,Cuentas!$C$6:$G$25,5,FALSE),"Revisar")="OK"),"OK","Revisar"))</f>
        <v/>
      </c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ht="27.0" customHeight="1">
      <c r="A179" s="1"/>
      <c r="B179" s="1"/>
      <c r="C179" s="8"/>
      <c r="D179" s="6"/>
      <c r="E179" s="6"/>
      <c r="F179" s="6"/>
      <c r="G179" s="13"/>
      <c r="H179" s="1" t="str">
        <f>IF(COUNTA(C179:G179)=0,"",IF(COUNTIF(Cuentas!$C$6:$C$25,E179)=1,VLOOKUP(E179,Cuentas!$C$6:$G$25,3,FALSE),"Sin cuenta"))</f>
        <v/>
      </c>
      <c r="I179" s="1" t="str">
        <f>IF(COUNTA(C179:G179)=0,"",IF(COUNTIF(Cuentas!$C$6:$C$25,E179)=1,VLOOKUP(E179,Cuentas!$C$6:$G$25,4,FALSE),0))</f>
        <v/>
      </c>
      <c r="J179" s="1" t="str">
        <f>IF(COUNTA(C179:G179)=0,"",IF(AND(ISNUMBER(C179),C179&gt;0,D179&lt;&gt;"",COUNTIF($D$6:$D$305,D179)=1,COUNTIF(Cuentas!$C$6:$C$25,E179)=1,ISNUMBER(G179),IFERROR(VLOOKUP(E179,Cuentas!$C$6:$G$25,5,FALSE),"Revisar")="OK"),"OK","Revisar"))</f>
        <v/>
      </c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ht="27.0" customHeight="1">
      <c r="A180" s="1"/>
      <c r="B180" s="1"/>
      <c r="C180" s="8"/>
      <c r="D180" s="6"/>
      <c r="E180" s="6"/>
      <c r="F180" s="6"/>
      <c r="G180" s="13"/>
      <c r="H180" s="1" t="str">
        <f>IF(COUNTA(C180:G180)=0,"",IF(COUNTIF(Cuentas!$C$6:$C$25,E180)=1,VLOOKUP(E180,Cuentas!$C$6:$G$25,3,FALSE),"Sin cuenta"))</f>
        <v/>
      </c>
      <c r="I180" s="1" t="str">
        <f>IF(COUNTA(C180:G180)=0,"",IF(COUNTIF(Cuentas!$C$6:$C$25,E180)=1,VLOOKUP(E180,Cuentas!$C$6:$G$25,4,FALSE),0))</f>
        <v/>
      </c>
      <c r="J180" s="1" t="str">
        <f>IF(COUNTA(C180:G180)=0,"",IF(AND(ISNUMBER(C180),C180&gt;0,D180&lt;&gt;"",COUNTIF($D$6:$D$305,D180)=1,COUNTIF(Cuentas!$C$6:$C$25,E180)=1,ISNUMBER(G180),IFERROR(VLOOKUP(E180,Cuentas!$C$6:$G$25,5,FALSE),"Revisar")="OK"),"OK","Revisar"))</f>
        <v/>
      </c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ht="27.0" customHeight="1">
      <c r="A181" s="1"/>
      <c r="B181" s="1"/>
      <c r="C181" s="8"/>
      <c r="D181" s="6"/>
      <c r="E181" s="6"/>
      <c r="F181" s="6"/>
      <c r="G181" s="13"/>
      <c r="H181" s="1" t="str">
        <f>IF(COUNTA(C181:G181)=0,"",IF(COUNTIF(Cuentas!$C$6:$C$25,E181)=1,VLOOKUP(E181,Cuentas!$C$6:$G$25,3,FALSE),"Sin cuenta"))</f>
        <v/>
      </c>
      <c r="I181" s="1" t="str">
        <f>IF(COUNTA(C181:G181)=0,"",IF(COUNTIF(Cuentas!$C$6:$C$25,E181)=1,VLOOKUP(E181,Cuentas!$C$6:$G$25,4,FALSE),0))</f>
        <v/>
      </c>
      <c r="J181" s="1" t="str">
        <f>IF(COUNTA(C181:G181)=0,"",IF(AND(ISNUMBER(C181),C181&gt;0,D181&lt;&gt;"",COUNTIF($D$6:$D$305,D181)=1,COUNTIF(Cuentas!$C$6:$C$25,E181)=1,ISNUMBER(G181),IFERROR(VLOOKUP(E181,Cuentas!$C$6:$G$25,5,FALSE),"Revisar")="OK"),"OK","Revisar"))</f>
        <v/>
      </c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ht="27.0" customHeight="1">
      <c r="A182" s="1"/>
      <c r="B182" s="1"/>
      <c r="C182" s="8"/>
      <c r="D182" s="6"/>
      <c r="E182" s="6"/>
      <c r="F182" s="6"/>
      <c r="G182" s="13"/>
      <c r="H182" s="1" t="str">
        <f>IF(COUNTA(C182:G182)=0,"",IF(COUNTIF(Cuentas!$C$6:$C$25,E182)=1,VLOOKUP(E182,Cuentas!$C$6:$G$25,3,FALSE),"Sin cuenta"))</f>
        <v/>
      </c>
      <c r="I182" s="1" t="str">
        <f>IF(COUNTA(C182:G182)=0,"",IF(COUNTIF(Cuentas!$C$6:$C$25,E182)=1,VLOOKUP(E182,Cuentas!$C$6:$G$25,4,FALSE),0))</f>
        <v/>
      </c>
      <c r="J182" s="1" t="str">
        <f>IF(COUNTA(C182:G182)=0,"",IF(AND(ISNUMBER(C182),C182&gt;0,D182&lt;&gt;"",COUNTIF($D$6:$D$305,D182)=1,COUNTIF(Cuentas!$C$6:$C$25,E182)=1,ISNUMBER(G182),IFERROR(VLOOKUP(E182,Cuentas!$C$6:$G$25,5,FALSE),"Revisar")="OK"),"OK","Revisar"))</f>
        <v/>
      </c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ht="27.0" customHeight="1">
      <c r="A183" s="1"/>
      <c r="B183" s="1"/>
      <c r="C183" s="8"/>
      <c r="D183" s="6"/>
      <c r="E183" s="6"/>
      <c r="F183" s="6"/>
      <c r="G183" s="13"/>
      <c r="H183" s="1" t="str">
        <f>IF(COUNTA(C183:G183)=0,"",IF(COUNTIF(Cuentas!$C$6:$C$25,E183)=1,VLOOKUP(E183,Cuentas!$C$6:$G$25,3,FALSE),"Sin cuenta"))</f>
        <v/>
      </c>
      <c r="I183" s="1" t="str">
        <f>IF(COUNTA(C183:G183)=0,"",IF(COUNTIF(Cuentas!$C$6:$C$25,E183)=1,VLOOKUP(E183,Cuentas!$C$6:$G$25,4,FALSE),0))</f>
        <v/>
      </c>
      <c r="J183" s="1" t="str">
        <f>IF(COUNTA(C183:G183)=0,"",IF(AND(ISNUMBER(C183),C183&gt;0,D183&lt;&gt;"",COUNTIF($D$6:$D$305,D183)=1,COUNTIF(Cuentas!$C$6:$C$25,E183)=1,ISNUMBER(G183),IFERROR(VLOOKUP(E183,Cuentas!$C$6:$G$25,5,FALSE),"Revisar")="OK"),"OK","Revisar"))</f>
        <v/>
      </c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ht="27.0" customHeight="1">
      <c r="A184" s="1"/>
      <c r="B184" s="1"/>
      <c r="C184" s="8"/>
      <c r="D184" s="6"/>
      <c r="E184" s="6"/>
      <c r="F184" s="6"/>
      <c r="G184" s="13"/>
      <c r="H184" s="1" t="str">
        <f>IF(COUNTA(C184:G184)=0,"",IF(COUNTIF(Cuentas!$C$6:$C$25,E184)=1,VLOOKUP(E184,Cuentas!$C$6:$G$25,3,FALSE),"Sin cuenta"))</f>
        <v/>
      </c>
      <c r="I184" s="1" t="str">
        <f>IF(COUNTA(C184:G184)=0,"",IF(COUNTIF(Cuentas!$C$6:$C$25,E184)=1,VLOOKUP(E184,Cuentas!$C$6:$G$25,4,FALSE),0))</f>
        <v/>
      </c>
      <c r="J184" s="1" t="str">
        <f>IF(COUNTA(C184:G184)=0,"",IF(AND(ISNUMBER(C184),C184&gt;0,D184&lt;&gt;"",COUNTIF($D$6:$D$305,D184)=1,COUNTIF(Cuentas!$C$6:$C$25,E184)=1,ISNUMBER(G184),IFERROR(VLOOKUP(E184,Cuentas!$C$6:$G$25,5,FALSE),"Revisar")="OK"),"OK","Revisar"))</f>
        <v/>
      </c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ht="27.0" customHeight="1">
      <c r="A185" s="1"/>
      <c r="B185" s="1"/>
      <c r="C185" s="8"/>
      <c r="D185" s="6"/>
      <c r="E185" s="6"/>
      <c r="F185" s="6"/>
      <c r="G185" s="13"/>
      <c r="H185" s="1" t="str">
        <f>IF(COUNTA(C185:G185)=0,"",IF(COUNTIF(Cuentas!$C$6:$C$25,E185)=1,VLOOKUP(E185,Cuentas!$C$6:$G$25,3,FALSE),"Sin cuenta"))</f>
        <v/>
      </c>
      <c r="I185" s="1" t="str">
        <f>IF(COUNTA(C185:G185)=0,"",IF(COUNTIF(Cuentas!$C$6:$C$25,E185)=1,VLOOKUP(E185,Cuentas!$C$6:$G$25,4,FALSE),0))</f>
        <v/>
      </c>
      <c r="J185" s="1" t="str">
        <f>IF(COUNTA(C185:G185)=0,"",IF(AND(ISNUMBER(C185),C185&gt;0,D185&lt;&gt;"",COUNTIF($D$6:$D$305,D185)=1,COUNTIF(Cuentas!$C$6:$C$25,E185)=1,ISNUMBER(G185),IFERROR(VLOOKUP(E185,Cuentas!$C$6:$G$25,5,FALSE),"Revisar")="OK"),"OK","Revisar"))</f>
        <v/>
      </c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ht="27.0" customHeight="1">
      <c r="A186" s="1"/>
      <c r="B186" s="1"/>
      <c r="C186" s="8"/>
      <c r="D186" s="6"/>
      <c r="E186" s="6"/>
      <c r="F186" s="6"/>
      <c r="G186" s="13"/>
      <c r="H186" s="1" t="str">
        <f>IF(COUNTA(C186:G186)=0,"",IF(COUNTIF(Cuentas!$C$6:$C$25,E186)=1,VLOOKUP(E186,Cuentas!$C$6:$G$25,3,FALSE),"Sin cuenta"))</f>
        <v/>
      </c>
      <c r="I186" s="1" t="str">
        <f>IF(COUNTA(C186:G186)=0,"",IF(COUNTIF(Cuentas!$C$6:$C$25,E186)=1,VLOOKUP(E186,Cuentas!$C$6:$G$25,4,FALSE),0))</f>
        <v/>
      </c>
      <c r="J186" s="1" t="str">
        <f>IF(COUNTA(C186:G186)=0,"",IF(AND(ISNUMBER(C186),C186&gt;0,D186&lt;&gt;"",COUNTIF($D$6:$D$305,D186)=1,COUNTIF(Cuentas!$C$6:$C$25,E186)=1,ISNUMBER(G186),IFERROR(VLOOKUP(E186,Cuentas!$C$6:$G$25,5,FALSE),"Revisar")="OK"),"OK","Revisar"))</f>
        <v/>
      </c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ht="27.0" customHeight="1">
      <c r="A187" s="1"/>
      <c r="B187" s="1"/>
      <c r="C187" s="8"/>
      <c r="D187" s="6"/>
      <c r="E187" s="6"/>
      <c r="F187" s="6"/>
      <c r="G187" s="13"/>
      <c r="H187" s="1" t="str">
        <f>IF(COUNTA(C187:G187)=0,"",IF(COUNTIF(Cuentas!$C$6:$C$25,E187)=1,VLOOKUP(E187,Cuentas!$C$6:$G$25,3,FALSE),"Sin cuenta"))</f>
        <v/>
      </c>
      <c r="I187" s="1" t="str">
        <f>IF(COUNTA(C187:G187)=0,"",IF(COUNTIF(Cuentas!$C$6:$C$25,E187)=1,VLOOKUP(E187,Cuentas!$C$6:$G$25,4,FALSE),0))</f>
        <v/>
      </c>
      <c r="J187" s="1" t="str">
        <f>IF(COUNTA(C187:G187)=0,"",IF(AND(ISNUMBER(C187),C187&gt;0,D187&lt;&gt;"",COUNTIF($D$6:$D$305,D187)=1,COUNTIF(Cuentas!$C$6:$C$25,E187)=1,ISNUMBER(G187),IFERROR(VLOOKUP(E187,Cuentas!$C$6:$G$25,5,FALSE),"Revisar")="OK"),"OK","Revisar"))</f>
        <v/>
      </c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ht="27.0" customHeight="1">
      <c r="A188" s="1"/>
      <c r="B188" s="1"/>
      <c r="C188" s="8"/>
      <c r="D188" s="6"/>
      <c r="E188" s="6"/>
      <c r="F188" s="6"/>
      <c r="G188" s="13"/>
      <c r="H188" s="1" t="str">
        <f>IF(COUNTA(C188:G188)=0,"",IF(COUNTIF(Cuentas!$C$6:$C$25,E188)=1,VLOOKUP(E188,Cuentas!$C$6:$G$25,3,FALSE),"Sin cuenta"))</f>
        <v/>
      </c>
      <c r="I188" s="1" t="str">
        <f>IF(COUNTA(C188:G188)=0,"",IF(COUNTIF(Cuentas!$C$6:$C$25,E188)=1,VLOOKUP(E188,Cuentas!$C$6:$G$25,4,FALSE),0))</f>
        <v/>
      </c>
      <c r="J188" s="1" t="str">
        <f>IF(COUNTA(C188:G188)=0,"",IF(AND(ISNUMBER(C188),C188&gt;0,D188&lt;&gt;"",COUNTIF($D$6:$D$305,D188)=1,COUNTIF(Cuentas!$C$6:$C$25,E188)=1,ISNUMBER(G188),IFERROR(VLOOKUP(E188,Cuentas!$C$6:$G$25,5,FALSE),"Revisar")="OK"),"OK","Revisar"))</f>
        <v/>
      </c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ht="27.0" customHeight="1">
      <c r="A189" s="1"/>
      <c r="B189" s="1"/>
      <c r="C189" s="8"/>
      <c r="D189" s="6"/>
      <c r="E189" s="6"/>
      <c r="F189" s="6"/>
      <c r="G189" s="13"/>
      <c r="H189" s="1" t="str">
        <f>IF(COUNTA(C189:G189)=0,"",IF(COUNTIF(Cuentas!$C$6:$C$25,E189)=1,VLOOKUP(E189,Cuentas!$C$6:$G$25,3,FALSE),"Sin cuenta"))</f>
        <v/>
      </c>
      <c r="I189" s="1" t="str">
        <f>IF(COUNTA(C189:G189)=0,"",IF(COUNTIF(Cuentas!$C$6:$C$25,E189)=1,VLOOKUP(E189,Cuentas!$C$6:$G$25,4,FALSE),0))</f>
        <v/>
      </c>
      <c r="J189" s="1" t="str">
        <f>IF(COUNTA(C189:G189)=0,"",IF(AND(ISNUMBER(C189),C189&gt;0,D189&lt;&gt;"",COUNTIF($D$6:$D$305,D189)=1,COUNTIF(Cuentas!$C$6:$C$25,E189)=1,ISNUMBER(G189),IFERROR(VLOOKUP(E189,Cuentas!$C$6:$G$25,5,FALSE),"Revisar")="OK"),"OK","Revisar"))</f>
        <v/>
      </c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ht="27.0" customHeight="1">
      <c r="A190" s="1"/>
      <c r="B190" s="1"/>
      <c r="C190" s="8"/>
      <c r="D190" s="6"/>
      <c r="E190" s="6"/>
      <c r="F190" s="6"/>
      <c r="G190" s="13"/>
      <c r="H190" s="1" t="str">
        <f>IF(COUNTA(C190:G190)=0,"",IF(COUNTIF(Cuentas!$C$6:$C$25,E190)=1,VLOOKUP(E190,Cuentas!$C$6:$G$25,3,FALSE),"Sin cuenta"))</f>
        <v/>
      </c>
      <c r="I190" s="1" t="str">
        <f>IF(COUNTA(C190:G190)=0,"",IF(COUNTIF(Cuentas!$C$6:$C$25,E190)=1,VLOOKUP(E190,Cuentas!$C$6:$G$25,4,FALSE),0))</f>
        <v/>
      </c>
      <c r="J190" s="1" t="str">
        <f>IF(COUNTA(C190:G190)=0,"",IF(AND(ISNUMBER(C190),C190&gt;0,D190&lt;&gt;"",COUNTIF($D$6:$D$305,D190)=1,COUNTIF(Cuentas!$C$6:$C$25,E190)=1,ISNUMBER(G190),IFERROR(VLOOKUP(E190,Cuentas!$C$6:$G$25,5,FALSE),"Revisar")="OK"),"OK","Revisar"))</f>
        <v/>
      </c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ht="27.0" customHeight="1">
      <c r="A191" s="1"/>
      <c r="B191" s="1"/>
      <c r="C191" s="8"/>
      <c r="D191" s="6"/>
      <c r="E191" s="6"/>
      <c r="F191" s="6"/>
      <c r="G191" s="13"/>
      <c r="H191" s="1" t="str">
        <f>IF(COUNTA(C191:G191)=0,"",IF(COUNTIF(Cuentas!$C$6:$C$25,E191)=1,VLOOKUP(E191,Cuentas!$C$6:$G$25,3,FALSE),"Sin cuenta"))</f>
        <v/>
      </c>
      <c r="I191" s="1" t="str">
        <f>IF(COUNTA(C191:G191)=0,"",IF(COUNTIF(Cuentas!$C$6:$C$25,E191)=1,VLOOKUP(E191,Cuentas!$C$6:$G$25,4,FALSE),0))</f>
        <v/>
      </c>
      <c r="J191" s="1" t="str">
        <f>IF(COUNTA(C191:G191)=0,"",IF(AND(ISNUMBER(C191),C191&gt;0,D191&lt;&gt;"",COUNTIF($D$6:$D$305,D191)=1,COUNTIF(Cuentas!$C$6:$C$25,E191)=1,ISNUMBER(G191),IFERROR(VLOOKUP(E191,Cuentas!$C$6:$G$25,5,FALSE),"Revisar")="OK"),"OK","Revisar"))</f>
        <v/>
      </c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ht="27.0" customHeight="1">
      <c r="A192" s="1"/>
      <c r="B192" s="1"/>
      <c r="C192" s="8"/>
      <c r="D192" s="6"/>
      <c r="E192" s="6"/>
      <c r="F192" s="6"/>
      <c r="G192" s="13"/>
      <c r="H192" s="1" t="str">
        <f>IF(COUNTA(C192:G192)=0,"",IF(COUNTIF(Cuentas!$C$6:$C$25,E192)=1,VLOOKUP(E192,Cuentas!$C$6:$G$25,3,FALSE),"Sin cuenta"))</f>
        <v/>
      </c>
      <c r="I192" s="1" t="str">
        <f>IF(COUNTA(C192:G192)=0,"",IF(COUNTIF(Cuentas!$C$6:$C$25,E192)=1,VLOOKUP(E192,Cuentas!$C$6:$G$25,4,FALSE),0))</f>
        <v/>
      </c>
      <c r="J192" s="1" t="str">
        <f>IF(COUNTA(C192:G192)=0,"",IF(AND(ISNUMBER(C192),C192&gt;0,D192&lt;&gt;"",COUNTIF($D$6:$D$305,D192)=1,COUNTIF(Cuentas!$C$6:$C$25,E192)=1,ISNUMBER(G192),IFERROR(VLOOKUP(E192,Cuentas!$C$6:$G$25,5,FALSE),"Revisar")="OK"),"OK","Revisar"))</f>
        <v/>
      </c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ht="27.0" customHeight="1">
      <c r="A193" s="1"/>
      <c r="B193" s="1"/>
      <c r="C193" s="8"/>
      <c r="D193" s="6"/>
      <c r="E193" s="6"/>
      <c r="F193" s="6"/>
      <c r="G193" s="13"/>
      <c r="H193" s="1" t="str">
        <f>IF(COUNTA(C193:G193)=0,"",IF(COUNTIF(Cuentas!$C$6:$C$25,E193)=1,VLOOKUP(E193,Cuentas!$C$6:$G$25,3,FALSE),"Sin cuenta"))</f>
        <v/>
      </c>
      <c r="I193" s="1" t="str">
        <f>IF(COUNTA(C193:G193)=0,"",IF(COUNTIF(Cuentas!$C$6:$C$25,E193)=1,VLOOKUP(E193,Cuentas!$C$6:$G$25,4,FALSE),0))</f>
        <v/>
      </c>
      <c r="J193" s="1" t="str">
        <f>IF(COUNTA(C193:G193)=0,"",IF(AND(ISNUMBER(C193),C193&gt;0,D193&lt;&gt;"",COUNTIF($D$6:$D$305,D193)=1,COUNTIF(Cuentas!$C$6:$C$25,E193)=1,ISNUMBER(G193),IFERROR(VLOOKUP(E193,Cuentas!$C$6:$G$25,5,FALSE),"Revisar")="OK"),"OK","Revisar"))</f>
        <v/>
      </c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ht="27.0" customHeight="1">
      <c r="A194" s="1"/>
      <c r="B194" s="1"/>
      <c r="C194" s="8"/>
      <c r="D194" s="6"/>
      <c r="E194" s="6"/>
      <c r="F194" s="6"/>
      <c r="G194" s="13"/>
      <c r="H194" s="1" t="str">
        <f>IF(COUNTA(C194:G194)=0,"",IF(COUNTIF(Cuentas!$C$6:$C$25,E194)=1,VLOOKUP(E194,Cuentas!$C$6:$G$25,3,FALSE),"Sin cuenta"))</f>
        <v/>
      </c>
      <c r="I194" s="1" t="str">
        <f>IF(COUNTA(C194:G194)=0,"",IF(COUNTIF(Cuentas!$C$6:$C$25,E194)=1,VLOOKUP(E194,Cuentas!$C$6:$G$25,4,FALSE),0))</f>
        <v/>
      </c>
      <c r="J194" s="1" t="str">
        <f>IF(COUNTA(C194:G194)=0,"",IF(AND(ISNUMBER(C194),C194&gt;0,D194&lt;&gt;"",COUNTIF($D$6:$D$305,D194)=1,COUNTIF(Cuentas!$C$6:$C$25,E194)=1,ISNUMBER(G194),IFERROR(VLOOKUP(E194,Cuentas!$C$6:$G$25,5,FALSE),"Revisar")="OK"),"OK","Revisar"))</f>
        <v/>
      </c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ht="27.0" customHeight="1">
      <c r="A195" s="1"/>
      <c r="B195" s="1"/>
      <c r="C195" s="8"/>
      <c r="D195" s="6"/>
      <c r="E195" s="6"/>
      <c r="F195" s="6"/>
      <c r="G195" s="13"/>
      <c r="H195" s="1" t="str">
        <f>IF(COUNTA(C195:G195)=0,"",IF(COUNTIF(Cuentas!$C$6:$C$25,E195)=1,VLOOKUP(E195,Cuentas!$C$6:$G$25,3,FALSE),"Sin cuenta"))</f>
        <v/>
      </c>
      <c r="I195" s="1" t="str">
        <f>IF(COUNTA(C195:G195)=0,"",IF(COUNTIF(Cuentas!$C$6:$C$25,E195)=1,VLOOKUP(E195,Cuentas!$C$6:$G$25,4,FALSE),0))</f>
        <v/>
      </c>
      <c r="J195" s="1" t="str">
        <f>IF(COUNTA(C195:G195)=0,"",IF(AND(ISNUMBER(C195),C195&gt;0,D195&lt;&gt;"",COUNTIF($D$6:$D$305,D195)=1,COUNTIF(Cuentas!$C$6:$C$25,E195)=1,ISNUMBER(G195),IFERROR(VLOOKUP(E195,Cuentas!$C$6:$G$25,5,FALSE),"Revisar")="OK"),"OK","Revisar"))</f>
        <v/>
      </c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ht="27.0" customHeight="1">
      <c r="A196" s="1"/>
      <c r="B196" s="1"/>
      <c r="C196" s="8"/>
      <c r="D196" s="6"/>
      <c r="E196" s="6"/>
      <c r="F196" s="6"/>
      <c r="G196" s="13"/>
      <c r="H196" s="1" t="str">
        <f>IF(COUNTA(C196:G196)=0,"",IF(COUNTIF(Cuentas!$C$6:$C$25,E196)=1,VLOOKUP(E196,Cuentas!$C$6:$G$25,3,FALSE),"Sin cuenta"))</f>
        <v/>
      </c>
      <c r="I196" s="1" t="str">
        <f>IF(COUNTA(C196:G196)=0,"",IF(COUNTIF(Cuentas!$C$6:$C$25,E196)=1,VLOOKUP(E196,Cuentas!$C$6:$G$25,4,FALSE),0))</f>
        <v/>
      </c>
      <c r="J196" s="1" t="str">
        <f>IF(COUNTA(C196:G196)=0,"",IF(AND(ISNUMBER(C196),C196&gt;0,D196&lt;&gt;"",COUNTIF($D$6:$D$305,D196)=1,COUNTIF(Cuentas!$C$6:$C$25,E196)=1,ISNUMBER(G196),IFERROR(VLOOKUP(E196,Cuentas!$C$6:$G$25,5,FALSE),"Revisar")="OK"),"OK","Revisar"))</f>
        <v/>
      </c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ht="27.0" customHeight="1">
      <c r="A197" s="1"/>
      <c r="B197" s="1"/>
      <c r="C197" s="8"/>
      <c r="D197" s="6"/>
      <c r="E197" s="6"/>
      <c r="F197" s="6"/>
      <c r="G197" s="13"/>
      <c r="H197" s="1" t="str">
        <f>IF(COUNTA(C197:G197)=0,"",IF(COUNTIF(Cuentas!$C$6:$C$25,E197)=1,VLOOKUP(E197,Cuentas!$C$6:$G$25,3,FALSE),"Sin cuenta"))</f>
        <v/>
      </c>
      <c r="I197" s="1" t="str">
        <f>IF(COUNTA(C197:G197)=0,"",IF(COUNTIF(Cuentas!$C$6:$C$25,E197)=1,VLOOKUP(E197,Cuentas!$C$6:$G$25,4,FALSE),0))</f>
        <v/>
      </c>
      <c r="J197" s="1" t="str">
        <f>IF(COUNTA(C197:G197)=0,"",IF(AND(ISNUMBER(C197),C197&gt;0,D197&lt;&gt;"",COUNTIF($D$6:$D$305,D197)=1,COUNTIF(Cuentas!$C$6:$C$25,E197)=1,ISNUMBER(G197),IFERROR(VLOOKUP(E197,Cuentas!$C$6:$G$25,5,FALSE),"Revisar")="OK"),"OK","Revisar"))</f>
        <v/>
      </c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ht="27.0" customHeight="1">
      <c r="A198" s="1"/>
      <c r="B198" s="1"/>
      <c r="C198" s="8"/>
      <c r="D198" s="6"/>
      <c r="E198" s="6"/>
      <c r="F198" s="6"/>
      <c r="G198" s="13"/>
      <c r="H198" s="1" t="str">
        <f>IF(COUNTA(C198:G198)=0,"",IF(COUNTIF(Cuentas!$C$6:$C$25,E198)=1,VLOOKUP(E198,Cuentas!$C$6:$G$25,3,FALSE),"Sin cuenta"))</f>
        <v/>
      </c>
      <c r="I198" s="1" t="str">
        <f>IF(COUNTA(C198:G198)=0,"",IF(COUNTIF(Cuentas!$C$6:$C$25,E198)=1,VLOOKUP(E198,Cuentas!$C$6:$G$25,4,FALSE),0))</f>
        <v/>
      </c>
      <c r="J198" s="1" t="str">
        <f>IF(COUNTA(C198:G198)=0,"",IF(AND(ISNUMBER(C198),C198&gt;0,D198&lt;&gt;"",COUNTIF($D$6:$D$305,D198)=1,COUNTIF(Cuentas!$C$6:$C$25,E198)=1,ISNUMBER(G198),IFERROR(VLOOKUP(E198,Cuentas!$C$6:$G$25,5,FALSE),"Revisar")="OK"),"OK","Revisar"))</f>
        <v/>
      </c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ht="27.0" customHeight="1">
      <c r="A199" s="1"/>
      <c r="B199" s="1"/>
      <c r="C199" s="8"/>
      <c r="D199" s="6"/>
      <c r="E199" s="6"/>
      <c r="F199" s="6"/>
      <c r="G199" s="13"/>
      <c r="H199" s="1" t="str">
        <f>IF(COUNTA(C199:G199)=0,"",IF(COUNTIF(Cuentas!$C$6:$C$25,E199)=1,VLOOKUP(E199,Cuentas!$C$6:$G$25,3,FALSE),"Sin cuenta"))</f>
        <v/>
      </c>
      <c r="I199" s="1" t="str">
        <f>IF(COUNTA(C199:G199)=0,"",IF(COUNTIF(Cuentas!$C$6:$C$25,E199)=1,VLOOKUP(E199,Cuentas!$C$6:$G$25,4,FALSE),0))</f>
        <v/>
      </c>
      <c r="J199" s="1" t="str">
        <f>IF(COUNTA(C199:G199)=0,"",IF(AND(ISNUMBER(C199),C199&gt;0,D199&lt;&gt;"",COUNTIF($D$6:$D$305,D199)=1,COUNTIF(Cuentas!$C$6:$C$25,E199)=1,ISNUMBER(G199),IFERROR(VLOOKUP(E199,Cuentas!$C$6:$G$25,5,FALSE),"Revisar")="OK"),"OK","Revisar"))</f>
        <v/>
      </c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ht="27.0" customHeight="1">
      <c r="A200" s="1"/>
      <c r="B200" s="1"/>
      <c r="C200" s="8"/>
      <c r="D200" s="6"/>
      <c r="E200" s="6"/>
      <c r="F200" s="6"/>
      <c r="G200" s="13"/>
      <c r="H200" s="1" t="str">
        <f>IF(COUNTA(C200:G200)=0,"",IF(COUNTIF(Cuentas!$C$6:$C$25,E200)=1,VLOOKUP(E200,Cuentas!$C$6:$G$25,3,FALSE),"Sin cuenta"))</f>
        <v/>
      </c>
      <c r="I200" s="1" t="str">
        <f>IF(COUNTA(C200:G200)=0,"",IF(COUNTIF(Cuentas!$C$6:$C$25,E200)=1,VLOOKUP(E200,Cuentas!$C$6:$G$25,4,FALSE),0))</f>
        <v/>
      </c>
      <c r="J200" s="1" t="str">
        <f>IF(COUNTA(C200:G200)=0,"",IF(AND(ISNUMBER(C200),C200&gt;0,D200&lt;&gt;"",COUNTIF($D$6:$D$305,D200)=1,COUNTIF(Cuentas!$C$6:$C$25,E200)=1,ISNUMBER(G200),IFERROR(VLOOKUP(E200,Cuentas!$C$6:$G$25,5,FALSE),"Revisar")="OK"),"OK","Revisar"))</f>
        <v/>
      </c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ht="27.0" customHeight="1">
      <c r="A201" s="1"/>
      <c r="B201" s="1"/>
      <c r="C201" s="8"/>
      <c r="D201" s="6"/>
      <c r="E201" s="6"/>
      <c r="F201" s="6"/>
      <c r="G201" s="13"/>
      <c r="H201" s="1" t="str">
        <f>IF(COUNTA(C201:G201)=0,"",IF(COUNTIF(Cuentas!$C$6:$C$25,E201)=1,VLOOKUP(E201,Cuentas!$C$6:$G$25,3,FALSE),"Sin cuenta"))</f>
        <v/>
      </c>
      <c r="I201" s="1" t="str">
        <f>IF(COUNTA(C201:G201)=0,"",IF(COUNTIF(Cuentas!$C$6:$C$25,E201)=1,VLOOKUP(E201,Cuentas!$C$6:$G$25,4,FALSE),0))</f>
        <v/>
      </c>
      <c r="J201" s="1" t="str">
        <f>IF(COUNTA(C201:G201)=0,"",IF(AND(ISNUMBER(C201),C201&gt;0,D201&lt;&gt;"",COUNTIF($D$6:$D$305,D201)=1,COUNTIF(Cuentas!$C$6:$C$25,E201)=1,ISNUMBER(G201),IFERROR(VLOOKUP(E201,Cuentas!$C$6:$G$25,5,FALSE),"Revisar")="OK"),"OK","Revisar"))</f>
        <v/>
      </c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ht="27.0" customHeight="1">
      <c r="A202" s="1"/>
      <c r="B202" s="1"/>
      <c r="C202" s="8"/>
      <c r="D202" s="6"/>
      <c r="E202" s="6"/>
      <c r="F202" s="6"/>
      <c r="G202" s="13"/>
      <c r="H202" s="1" t="str">
        <f>IF(COUNTA(C202:G202)=0,"",IF(COUNTIF(Cuentas!$C$6:$C$25,E202)=1,VLOOKUP(E202,Cuentas!$C$6:$G$25,3,FALSE),"Sin cuenta"))</f>
        <v/>
      </c>
      <c r="I202" s="1" t="str">
        <f>IF(COUNTA(C202:G202)=0,"",IF(COUNTIF(Cuentas!$C$6:$C$25,E202)=1,VLOOKUP(E202,Cuentas!$C$6:$G$25,4,FALSE),0))</f>
        <v/>
      </c>
      <c r="J202" s="1" t="str">
        <f>IF(COUNTA(C202:G202)=0,"",IF(AND(ISNUMBER(C202),C202&gt;0,D202&lt;&gt;"",COUNTIF($D$6:$D$305,D202)=1,COUNTIF(Cuentas!$C$6:$C$25,E202)=1,ISNUMBER(G202),IFERROR(VLOOKUP(E202,Cuentas!$C$6:$G$25,5,FALSE),"Revisar")="OK"),"OK","Revisar"))</f>
        <v/>
      </c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ht="27.0" customHeight="1">
      <c r="A203" s="1"/>
      <c r="B203" s="1"/>
      <c r="C203" s="8"/>
      <c r="D203" s="6"/>
      <c r="E203" s="6"/>
      <c r="F203" s="6"/>
      <c r="G203" s="13"/>
      <c r="H203" s="1" t="str">
        <f>IF(COUNTA(C203:G203)=0,"",IF(COUNTIF(Cuentas!$C$6:$C$25,E203)=1,VLOOKUP(E203,Cuentas!$C$6:$G$25,3,FALSE),"Sin cuenta"))</f>
        <v/>
      </c>
      <c r="I203" s="1" t="str">
        <f>IF(COUNTA(C203:G203)=0,"",IF(COUNTIF(Cuentas!$C$6:$C$25,E203)=1,VLOOKUP(E203,Cuentas!$C$6:$G$25,4,FALSE),0))</f>
        <v/>
      </c>
      <c r="J203" s="1" t="str">
        <f>IF(COUNTA(C203:G203)=0,"",IF(AND(ISNUMBER(C203),C203&gt;0,D203&lt;&gt;"",COUNTIF($D$6:$D$305,D203)=1,COUNTIF(Cuentas!$C$6:$C$25,E203)=1,ISNUMBER(G203),IFERROR(VLOOKUP(E203,Cuentas!$C$6:$G$25,5,FALSE),"Revisar")="OK"),"OK","Revisar"))</f>
        <v/>
      </c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ht="27.0" customHeight="1">
      <c r="A204" s="1"/>
      <c r="B204" s="1"/>
      <c r="C204" s="8"/>
      <c r="D204" s="6"/>
      <c r="E204" s="6"/>
      <c r="F204" s="6"/>
      <c r="G204" s="13"/>
      <c r="H204" s="1" t="str">
        <f>IF(COUNTA(C204:G204)=0,"",IF(COUNTIF(Cuentas!$C$6:$C$25,E204)=1,VLOOKUP(E204,Cuentas!$C$6:$G$25,3,FALSE),"Sin cuenta"))</f>
        <v/>
      </c>
      <c r="I204" s="1" t="str">
        <f>IF(COUNTA(C204:G204)=0,"",IF(COUNTIF(Cuentas!$C$6:$C$25,E204)=1,VLOOKUP(E204,Cuentas!$C$6:$G$25,4,FALSE),0))</f>
        <v/>
      </c>
      <c r="J204" s="1" t="str">
        <f>IF(COUNTA(C204:G204)=0,"",IF(AND(ISNUMBER(C204),C204&gt;0,D204&lt;&gt;"",COUNTIF($D$6:$D$305,D204)=1,COUNTIF(Cuentas!$C$6:$C$25,E204)=1,ISNUMBER(G204),IFERROR(VLOOKUP(E204,Cuentas!$C$6:$G$25,5,FALSE),"Revisar")="OK"),"OK","Revisar"))</f>
        <v/>
      </c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ht="27.0" customHeight="1">
      <c r="A205" s="1"/>
      <c r="B205" s="1"/>
      <c r="C205" s="8"/>
      <c r="D205" s="6"/>
      <c r="E205" s="6"/>
      <c r="F205" s="6"/>
      <c r="G205" s="13"/>
      <c r="H205" s="1" t="str">
        <f>IF(COUNTA(C205:G205)=0,"",IF(COUNTIF(Cuentas!$C$6:$C$25,E205)=1,VLOOKUP(E205,Cuentas!$C$6:$G$25,3,FALSE),"Sin cuenta"))</f>
        <v/>
      </c>
      <c r="I205" s="1" t="str">
        <f>IF(COUNTA(C205:G205)=0,"",IF(COUNTIF(Cuentas!$C$6:$C$25,E205)=1,VLOOKUP(E205,Cuentas!$C$6:$G$25,4,FALSE),0))</f>
        <v/>
      </c>
      <c r="J205" s="1" t="str">
        <f>IF(COUNTA(C205:G205)=0,"",IF(AND(ISNUMBER(C205),C205&gt;0,D205&lt;&gt;"",COUNTIF($D$6:$D$305,D205)=1,COUNTIF(Cuentas!$C$6:$C$25,E205)=1,ISNUMBER(G205),IFERROR(VLOOKUP(E205,Cuentas!$C$6:$G$25,5,FALSE),"Revisar")="OK"),"OK","Revisar"))</f>
        <v/>
      </c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ht="27.0" customHeight="1">
      <c r="A206" s="1"/>
      <c r="B206" s="1"/>
      <c r="C206" s="8"/>
      <c r="D206" s="6"/>
      <c r="E206" s="6"/>
      <c r="F206" s="6"/>
      <c r="G206" s="13"/>
      <c r="H206" s="1" t="str">
        <f>IF(COUNTA(C206:G206)=0,"",IF(COUNTIF(Cuentas!$C$6:$C$25,E206)=1,VLOOKUP(E206,Cuentas!$C$6:$G$25,3,FALSE),"Sin cuenta"))</f>
        <v/>
      </c>
      <c r="I206" s="1" t="str">
        <f>IF(COUNTA(C206:G206)=0,"",IF(COUNTIF(Cuentas!$C$6:$C$25,E206)=1,VLOOKUP(E206,Cuentas!$C$6:$G$25,4,FALSE),0))</f>
        <v/>
      </c>
      <c r="J206" s="1" t="str">
        <f>IF(COUNTA(C206:G206)=0,"",IF(AND(ISNUMBER(C206),C206&gt;0,D206&lt;&gt;"",COUNTIF($D$6:$D$305,D206)=1,COUNTIF(Cuentas!$C$6:$C$25,E206)=1,ISNUMBER(G206),IFERROR(VLOOKUP(E206,Cuentas!$C$6:$G$25,5,FALSE),"Revisar")="OK"),"OK","Revisar"))</f>
        <v/>
      </c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ht="27.0" customHeight="1">
      <c r="A207" s="1"/>
      <c r="B207" s="1"/>
      <c r="C207" s="8"/>
      <c r="D207" s="6"/>
      <c r="E207" s="6"/>
      <c r="F207" s="6"/>
      <c r="G207" s="13"/>
      <c r="H207" s="1" t="str">
        <f>IF(COUNTA(C207:G207)=0,"",IF(COUNTIF(Cuentas!$C$6:$C$25,E207)=1,VLOOKUP(E207,Cuentas!$C$6:$G$25,3,FALSE),"Sin cuenta"))</f>
        <v/>
      </c>
      <c r="I207" s="1" t="str">
        <f>IF(COUNTA(C207:G207)=0,"",IF(COUNTIF(Cuentas!$C$6:$C$25,E207)=1,VLOOKUP(E207,Cuentas!$C$6:$G$25,4,FALSE),0))</f>
        <v/>
      </c>
      <c r="J207" s="1" t="str">
        <f>IF(COUNTA(C207:G207)=0,"",IF(AND(ISNUMBER(C207),C207&gt;0,D207&lt;&gt;"",COUNTIF($D$6:$D$305,D207)=1,COUNTIF(Cuentas!$C$6:$C$25,E207)=1,ISNUMBER(G207),IFERROR(VLOOKUP(E207,Cuentas!$C$6:$G$25,5,FALSE),"Revisar")="OK"),"OK","Revisar"))</f>
        <v/>
      </c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ht="27.0" customHeight="1">
      <c r="A208" s="1"/>
      <c r="B208" s="1"/>
      <c r="C208" s="8"/>
      <c r="D208" s="6"/>
      <c r="E208" s="6"/>
      <c r="F208" s="6"/>
      <c r="G208" s="13"/>
      <c r="H208" s="1" t="str">
        <f>IF(COUNTA(C208:G208)=0,"",IF(COUNTIF(Cuentas!$C$6:$C$25,E208)=1,VLOOKUP(E208,Cuentas!$C$6:$G$25,3,FALSE),"Sin cuenta"))</f>
        <v/>
      </c>
      <c r="I208" s="1" t="str">
        <f>IF(COUNTA(C208:G208)=0,"",IF(COUNTIF(Cuentas!$C$6:$C$25,E208)=1,VLOOKUP(E208,Cuentas!$C$6:$G$25,4,FALSE),0))</f>
        <v/>
      </c>
      <c r="J208" s="1" t="str">
        <f>IF(COUNTA(C208:G208)=0,"",IF(AND(ISNUMBER(C208),C208&gt;0,D208&lt;&gt;"",COUNTIF($D$6:$D$305,D208)=1,COUNTIF(Cuentas!$C$6:$C$25,E208)=1,ISNUMBER(G208),IFERROR(VLOOKUP(E208,Cuentas!$C$6:$G$25,5,FALSE),"Revisar")="OK"),"OK","Revisar"))</f>
        <v/>
      </c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ht="27.0" customHeight="1">
      <c r="A209" s="1"/>
      <c r="B209" s="1"/>
      <c r="C209" s="8"/>
      <c r="D209" s="6"/>
      <c r="E209" s="6"/>
      <c r="F209" s="6"/>
      <c r="G209" s="13"/>
      <c r="H209" s="1" t="str">
        <f>IF(COUNTA(C209:G209)=0,"",IF(COUNTIF(Cuentas!$C$6:$C$25,E209)=1,VLOOKUP(E209,Cuentas!$C$6:$G$25,3,FALSE),"Sin cuenta"))</f>
        <v/>
      </c>
      <c r="I209" s="1" t="str">
        <f>IF(COUNTA(C209:G209)=0,"",IF(COUNTIF(Cuentas!$C$6:$C$25,E209)=1,VLOOKUP(E209,Cuentas!$C$6:$G$25,4,FALSE),0))</f>
        <v/>
      </c>
      <c r="J209" s="1" t="str">
        <f>IF(COUNTA(C209:G209)=0,"",IF(AND(ISNUMBER(C209),C209&gt;0,D209&lt;&gt;"",COUNTIF($D$6:$D$305,D209)=1,COUNTIF(Cuentas!$C$6:$C$25,E209)=1,ISNUMBER(G209),IFERROR(VLOOKUP(E209,Cuentas!$C$6:$G$25,5,FALSE),"Revisar")="OK"),"OK","Revisar"))</f>
        <v/>
      </c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ht="27.0" customHeight="1">
      <c r="A210" s="1"/>
      <c r="B210" s="1"/>
      <c r="C210" s="8"/>
      <c r="D210" s="6"/>
      <c r="E210" s="6"/>
      <c r="F210" s="6"/>
      <c r="G210" s="13"/>
      <c r="H210" s="1" t="str">
        <f>IF(COUNTA(C210:G210)=0,"",IF(COUNTIF(Cuentas!$C$6:$C$25,E210)=1,VLOOKUP(E210,Cuentas!$C$6:$G$25,3,FALSE),"Sin cuenta"))</f>
        <v/>
      </c>
      <c r="I210" s="1" t="str">
        <f>IF(COUNTA(C210:G210)=0,"",IF(COUNTIF(Cuentas!$C$6:$C$25,E210)=1,VLOOKUP(E210,Cuentas!$C$6:$G$25,4,FALSE),0))</f>
        <v/>
      </c>
      <c r="J210" s="1" t="str">
        <f>IF(COUNTA(C210:G210)=0,"",IF(AND(ISNUMBER(C210),C210&gt;0,D210&lt;&gt;"",COUNTIF($D$6:$D$305,D210)=1,COUNTIF(Cuentas!$C$6:$C$25,E210)=1,ISNUMBER(G210),IFERROR(VLOOKUP(E210,Cuentas!$C$6:$G$25,5,FALSE),"Revisar")="OK"),"OK","Revisar"))</f>
        <v/>
      </c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ht="27.0" customHeight="1">
      <c r="A211" s="1"/>
      <c r="B211" s="1"/>
      <c r="C211" s="8"/>
      <c r="D211" s="6"/>
      <c r="E211" s="6"/>
      <c r="F211" s="6"/>
      <c r="G211" s="13"/>
      <c r="H211" s="1" t="str">
        <f>IF(COUNTA(C211:G211)=0,"",IF(COUNTIF(Cuentas!$C$6:$C$25,E211)=1,VLOOKUP(E211,Cuentas!$C$6:$G$25,3,FALSE),"Sin cuenta"))</f>
        <v/>
      </c>
      <c r="I211" s="1" t="str">
        <f>IF(COUNTA(C211:G211)=0,"",IF(COUNTIF(Cuentas!$C$6:$C$25,E211)=1,VLOOKUP(E211,Cuentas!$C$6:$G$25,4,FALSE),0))</f>
        <v/>
      </c>
      <c r="J211" s="1" t="str">
        <f>IF(COUNTA(C211:G211)=0,"",IF(AND(ISNUMBER(C211),C211&gt;0,D211&lt;&gt;"",COUNTIF($D$6:$D$305,D211)=1,COUNTIF(Cuentas!$C$6:$C$25,E211)=1,ISNUMBER(G211),IFERROR(VLOOKUP(E211,Cuentas!$C$6:$G$25,5,FALSE),"Revisar")="OK"),"OK","Revisar"))</f>
        <v/>
      </c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ht="27.0" customHeight="1">
      <c r="A212" s="1"/>
      <c r="B212" s="1"/>
      <c r="C212" s="8"/>
      <c r="D212" s="6"/>
      <c r="E212" s="6"/>
      <c r="F212" s="6"/>
      <c r="G212" s="13"/>
      <c r="H212" s="1" t="str">
        <f>IF(COUNTA(C212:G212)=0,"",IF(COUNTIF(Cuentas!$C$6:$C$25,E212)=1,VLOOKUP(E212,Cuentas!$C$6:$G$25,3,FALSE),"Sin cuenta"))</f>
        <v/>
      </c>
      <c r="I212" s="1" t="str">
        <f>IF(COUNTA(C212:G212)=0,"",IF(COUNTIF(Cuentas!$C$6:$C$25,E212)=1,VLOOKUP(E212,Cuentas!$C$6:$G$25,4,FALSE),0))</f>
        <v/>
      </c>
      <c r="J212" s="1" t="str">
        <f>IF(COUNTA(C212:G212)=0,"",IF(AND(ISNUMBER(C212),C212&gt;0,D212&lt;&gt;"",COUNTIF($D$6:$D$305,D212)=1,COUNTIF(Cuentas!$C$6:$C$25,E212)=1,ISNUMBER(G212),IFERROR(VLOOKUP(E212,Cuentas!$C$6:$G$25,5,FALSE),"Revisar")="OK"),"OK","Revisar"))</f>
        <v/>
      </c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ht="27.0" customHeight="1">
      <c r="A213" s="1"/>
      <c r="B213" s="1"/>
      <c r="C213" s="8"/>
      <c r="D213" s="6"/>
      <c r="E213" s="6"/>
      <c r="F213" s="6"/>
      <c r="G213" s="13"/>
      <c r="H213" s="1" t="str">
        <f>IF(COUNTA(C213:G213)=0,"",IF(COUNTIF(Cuentas!$C$6:$C$25,E213)=1,VLOOKUP(E213,Cuentas!$C$6:$G$25,3,FALSE),"Sin cuenta"))</f>
        <v/>
      </c>
      <c r="I213" s="1" t="str">
        <f>IF(COUNTA(C213:G213)=0,"",IF(COUNTIF(Cuentas!$C$6:$C$25,E213)=1,VLOOKUP(E213,Cuentas!$C$6:$G$25,4,FALSE),0))</f>
        <v/>
      </c>
      <c r="J213" s="1" t="str">
        <f>IF(COUNTA(C213:G213)=0,"",IF(AND(ISNUMBER(C213),C213&gt;0,D213&lt;&gt;"",COUNTIF($D$6:$D$305,D213)=1,COUNTIF(Cuentas!$C$6:$C$25,E213)=1,ISNUMBER(G213),IFERROR(VLOOKUP(E213,Cuentas!$C$6:$G$25,5,FALSE),"Revisar")="OK"),"OK","Revisar"))</f>
        <v/>
      </c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ht="27.0" customHeight="1">
      <c r="A214" s="1"/>
      <c r="B214" s="1"/>
      <c r="C214" s="8"/>
      <c r="D214" s="6"/>
      <c r="E214" s="6"/>
      <c r="F214" s="6"/>
      <c r="G214" s="13"/>
      <c r="H214" s="1" t="str">
        <f>IF(COUNTA(C214:G214)=0,"",IF(COUNTIF(Cuentas!$C$6:$C$25,E214)=1,VLOOKUP(E214,Cuentas!$C$6:$G$25,3,FALSE),"Sin cuenta"))</f>
        <v/>
      </c>
      <c r="I214" s="1" t="str">
        <f>IF(COUNTA(C214:G214)=0,"",IF(COUNTIF(Cuentas!$C$6:$C$25,E214)=1,VLOOKUP(E214,Cuentas!$C$6:$G$25,4,FALSE),0))</f>
        <v/>
      </c>
      <c r="J214" s="1" t="str">
        <f>IF(COUNTA(C214:G214)=0,"",IF(AND(ISNUMBER(C214),C214&gt;0,D214&lt;&gt;"",COUNTIF($D$6:$D$305,D214)=1,COUNTIF(Cuentas!$C$6:$C$25,E214)=1,ISNUMBER(G214),IFERROR(VLOOKUP(E214,Cuentas!$C$6:$G$25,5,FALSE),"Revisar")="OK"),"OK","Revisar"))</f>
        <v/>
      </c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ht="27.0" customHeight="1">
      <c r="A215" s="1"/>
      <c r="B215" s="1"/>
      <c r="C215" s="8"/>
      <c r="D215" s="6"/>
      <c r="E215" s="6"/>
      <c r="F215" s="6"/>
      <c r="G215" s="13"/>
      <c r="H215" s="1" t="str">
        <f>IF(COUNTA(C215:G215)=0,"",IF(COUNTIF(Cuentas!$C$6:$C$25,E215)=1,VLOOKUP(E215,Cuentas!$C$6:$G$25,3,FALSE),"Sin cuenta"))</f>
        <v/>
      </c>
      <c r="I215" s="1" t="str">
        <f>IF(COUNTA(C215:G215)=0,"",IF(COUNTIF(Cuentas!$C$6:$C$25,E215)=1,VLOOKUP(E215,Cuentas!$C$6:$G$25,4,FALSE),0))</f>
        <v/>
      </c>
      <c r="J215" s="1" t="str">
        <f>IF(COUNTA(C215:G215)=0,"",IF(AND(ISNUMBER(C215),C215&gt;0,D215&lt;&gt;"",COUNTIF($D$6:$D$305,D215)=1,COUNTIF(Cuentas!$C$6:$C$25,E215)=1,ISNUMBER(G215),IFERROR(VLOOKUP(E215,Cuentas!$C$6:$G$25,5,FALSE),"Revisar")="OK"),"OK","Revisar"))</f>
        <v/>
      </c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ht="27.0" customHeight="1">
      <c r="A216" s="1"/>
      <c r="B216" s="1"/>
      <c r="C216" s="8"/>
      <c r="D216" s="6"/>
      <c r="E216" s="6"/>
      <c r="F216" s="6"/>
      <c r="G216" s="13"/>
      <c r="H216" s="1" t="str">
        <f>IF(COUNTA(C216:G216)=0,"",IF(COUNTIF(Cuentas!$C$6:$C$25,E216)=1,VLOOKUP(E216,Cuentas!$C$6:$G$25,3,FALSE),"Sin cuenta"))</f>
        <v/>
      </c>
      <c r="I216" s="1" t="str">
        <f>IF(COUNTA(C216:G216)=0,"",IF(COUNTIF(Cuentas!$C$6:$C$25,E216)=1,VLOOKUP(E216,Cuentas!$C$6:$G$25,4,FALSE),0))</f>
        <v/>
      </c>
      <c r="J216" s="1" t="str">
        <f>IF(COUNTA(C216:G216)=0,"",IF(AND(ISNUMBER(C216),C216&gt;0,D216&lt;&gt;"",COUNTIF($D$6:$D$305,D216)=1,COUNTIF(Cuentas!$C$6:$C$25,E216)=1,ISNUMBER(G216),IFERROR(VLOOKUP(E216,Cuentas!$C$6:$G$25,5,FALSE),"Revisar")="OK"),"OK","Revisar"))</f>
        <v/>
      </c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ht="27.0" customHeight="1">
      <c r="A217" s="1"/>
      <c r="B217" s="1"/>
      <c r="C217" s="8"/>
      <c r="D217" s="6"/>
      <c r="E217" s="6"/>
      <c r="F217" s="6"/>
      <c r="G217" s="13"/>
      <c r="H217" s="1" t="str">
        <f>IF(COUNTA(C217:G217)=0,"",IF(COUNTIF(Cuentas!$C$6:$C$25,E217)=1,VLOOKUP(E217,Cuentas!$C$6:$G$25,3,FALSE),"Sin cuenta"))</f>
        <v/>
      </c>
      <c r="I217" s="1" t="str">
        <f>IF(COUNTA(C217:G217)=0,"",IF(COUNTIF(Cuentas!$C$6:$C$25,E217)=1,VLOOKUP(E217,Cuentas!$C$6:$G$25,4,FALSE),0))</f>
        <v/>
      </c>
      <c r="J217" s="1" t="str">
        <f>IF(COUNTA(C217:G217)=0,"",IF(AND(ISNUMBER(C217),C217&gt;0,D217&lt;&gt;"",COUNTIF($D$6:$D$305,D217)=1,COUNTIF(Cuentas!$C$6:$C$25,E217)=1,ISNUMBER(G217),IFERROR(VLOOKUP(E217,Cuentas!$C$6:$G$25,5,FALSE),"Revisar")="OK"),"OK","Revisar"))</f>
        <v/>
      </c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ht="27.0" customHeight="1">
      <c r="A218" s="1"/>
      <c r="B218" s="1"/>
      <c r="C218" s="8"/>
      <c r="D218" s="6"/>
      <c r="E218" s="6"/>
      <c r="F218" s="6"/>
      <c r="G218" s="13"/>
      <c r="H218" s="1" t="str">
        <f>IF(COUNTA(C218:G218)=0,"",IF(COUNTIF(Cuentas!$C$6:$C$25,E218)=1,VLOOKUP(E218,Cuentas!$C$6:$G$25,3,FALSE),"Sin cuenta"))</f>
        <v/>
      </c>
      <c r="I218" s="1" t="str">
        <f>IF(COUNTA(C218:G218)=0,"",IF(COUNTIF(Cuentas!$C$6:$C$25,E218)=1,VLOOKUP(E218,Cuentas!$C$6:$G$25,4,FALSE),0))</f>
        <v/>
      </c>
      <c r="J218" s="1" t="str">
        <f>IF(COUNTA(C218:G218)=0,"",IF(AND(ISNUMBER(C218),C218&gt;0,D218&lt;&gt;"",COUNTIF($D$6:$D$305,D218)=1,COUNTIF(Cuentas!$C$6:$C$25,E218)=1,ISNUMBER(G218),IFERROR(VLOOKUP(E218,Cuentas!$C$6:$G$25,5,FALSE),"Revisar")="OK"),"OK","Revisar"))</f>
        <v/>
      </c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ht="27.0" customHeight="1">
      <c r="A219" s="1"/>
      <c r="B219" s="1"/>
      <c r="C219" s="8"/>
      <c r="D219" s="6"/>
      <c r="E219" s="6"/>
      <c r="F219" s="6"/>
      <c r="G219" s="13"/>
      <c r="H219" s="1" t="str">
        <f>IF(COUNTA(C219:G219)=0,"",IF(COUNTIF(Cuentas!$C$6:$C$25,E219)=1,VLOOKUP(E219,Cuentas!$C$6:$G$25,3,FALSE),"Sin cuenta"))</f>
        <v/>
      </c>
      <c r="I219" s="1" t="str">
        <f>IF(COUNTA(C219:G219)=0,"",IF(COUNTIF(Cuentas!$C$6:$C$25,E219)=1,VLOOKUP(E219,Cuentas!$C$6:$G$25,4,FALSE),0))</f>
        <v/>
      </c>
      <c r="J219" s="1" t="str">
        <f>IF(COUNTA(C219:G219)=0,"",IF(AND(ISNUMBER(C219),C219&gt;0,D219&lt;&gt;"",COUNTIF($D$6:$D$305,D219)=1,COUNTIF(Cuentas!$C$6:$C$25,E219)=1,ISNUMBER(G219),IFERROR(VLOOKUP(E219,Cuentas!$C$6:$G$25,5,FALSE),"Revisar")="OK"),"OK","Revisar"))</f>
        <v/>
      </c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ht="27.0" customHeight="1">
      <c r="A220" s="1"/>
      <c r="B220" s="1"/>
      <c r="C220" s="8"/>
      <c r="D220" s="6"/>
      <c r="E220" s="6"/>
      <c r="F220" s="6"/>
      <c r="G220" s="13"/>
      <c r="H220" s="1" t="str">
        <f>IF(COUNTA(C220:G220)=0,"",IF(COUNTIF(Cuentas!$C$6:$C$25,E220)=1,VLOOKUP(E220,Cuentas!$C$6:$G$25,3,FALSE),"Sin cuenta"))</f>
        <v/>
      </c>
      <c r="I220" s="1" t="str">
        <f>IF(COUNTA(C220:G220)=0,"",IF(COUNTIF(Cuentas!$C$6:$C$25,E220)=1,VLOOKUP(E220,Cuentas!$C$6:$G$25,4,FALSE),0))</f>
        <v/>
      </c>
      <c r="J220" s="1" t="str">
        <f>IF(COUNTA(C220:G220)=0,"",IF(AND(ISNUMBER(C220),C220&gt;0,D220&lt;&gt;"",COUNTIF($D$6:$D$305,D220)=1,COUNTIF(Cuentas!$C$6:$C$25,E220)=1,ISNUMBER(G220),IFERROR(VLOOKUP(E220,Cuentas!$C$6:$G$25,5,FALSE),"Revisar")="OK"),"OK","Revisar"))</f>
        <v/>
      </c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ht="27.0" customHeight="1">
      <c r="A221" s="1"/>
      <c r="B221" s="1"/>
      <c r="C221" s="8"/>
      <c r="D221" s="6"/>
      <c r="E221" s="6"/>
      <c r="F221" s="6"/>
      <c r="G221" s="13"/>
      <c r="H221" s="1" t="str">
        <f>IF(COUNTA(C221:G221)=0,"",IF(COUNTIF(Cuentas!$C$6:$C$25,E221)=1,VLOOKUP(E221,Cuentas!$C$6:$G$25,3,FALSE),"Sin cuenta"))</f>
        <v/>
      </c>
      <c r="I221" s="1" t="str">
        <f>IF(COUNTA(C221:G221)=0,"",IF(COUNTIF(Cuentas!$C$6:$C$25,E221)=1,VLOOKUP(E221,Cuentas!$C$6:$G$25,4,FALSE),0))</f>
        <v/>
      </c>
      <c r="J221" s="1" t="str">
        <f>IF(COUNTA(C221:G221)=0,"",IF(AND(ISNUMBER(C221),C221&gt;0,D221&lt;&gt;"",COUNTIF($D$6:$D$305,D221)=1,COUNTIF(Cuentas!$C$6:$C$25,E221)=1,ISNUMBER(G221),IFERROR(VLOOKUP(E221,Cuentas!$C$6:$G$25,5,FALSE),"Revisar")="OK"),"OK","Revisar"))</f>
        <v/>
      </c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ht="27.0" customHeight="1">
      <c r="A222" s="1"/>
      <c r="B222" s="1"/>
      <c r="C222" s="8"/>
      <c r="D222" s="6"/>
      <c r="E222" s="6"/>
      <c r="F222" s="6"/>
      <c r="G222" s="13"/>
      <c r="H222" s="1" t="str">
        <f>IF(COUNTA(C222:G222)=0,"",IF(COUNTIF(Cuentas!$C$6:$C$25,E222)=1,VLOOKUP(E222,Cuentas!$C$6:$G$25,3,FALSE),"Sin cuenta"))</f>
        <v/>
      </c>
      <c r="I222" s="1" t="str">
        <f>IF(COUNTA(C222:G222)=0,"",IF(COUNTIF(Cuentas!$C$6:$C$25,E222)=1,VLOOKUP(E222,Cuentas!$C$6:$G$25,4,FALSE),0))</f>
        <v/>
      </c>
      <c r="J222" s="1" t="str">
        <f>IF(COUNTA(C222:G222)=0,"",IF(AND(ISNUMBER(C222),C222&gt;0,D222&lt;&gt;"",COUNTIF($D$6:$D$305,D222)=1,COUNTIF(Cuentas!$C$6:$C$25,E222)=1,ISNUMBER(G222),IFERROR(VLOOKUP(E222,Cuentas!$C$6:$G$25,5,FALSE),"Revisar")="OK"),"OK","Revisar"))</f>
        <v/>
      </c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ht="27.0" customHeight="1">
      <c r="A223" s="1"/>
      <c r="B223" s="1"/>
      <c r="C223" s="8"/>
      <c r="D223" s="6"/>
      <c r="E223" s="6"/>
      <c r="F223" s="6"/>
      <c r="G223" s="13"/>
      <c r="H223" s="1" t="str">
        <f>IF(COUNTA(C223:G223)=0,"",IF(COUNTIF(Cuentas!$C$6:$C$25,E223)=1,VLOOKUP(E223,Cuentas!$C$6:$G$25,3,FALSE),"Sin cuenta"))</f>
        <v/>
      </c>
      <c r="I223" s="1" t="str">
        <f>IF(COUNTA(C223:G223)=0,"",IF(COUNTIF(Cuentas!$C$6:$C$25,E223)=1,VLOOKUP(E223,Cuentas!$C$6:$G$25,4,FALSE),0))</f>
        <v/>
      </c>
      <c r="J223" s="1" t="str">
        <f>IF(COUNTA(C223:G223)=0,"",IF(AND(ISNUMBER(C223),C223&gt;0,D223&lt;&gt;"",COUNTIF($D$6:$D$305,D223)=1,COUNTIF(Cuentas!$C$6:$C$25,E223)=1,ISNUMBER(G223),IFERROR(VLOOKUP(E223,Cuentas!$C$6:$G$25,5,FALSE),"Revisar")="OK"),"OK","Revisar"))</f>
        <v/>
      </c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ht="27.0" customHeight="1">
      <c r="A224" s="1"/>
      <c r="B224" s="1"/>
      <c r="C224" s="8"/>
      <c r="D224" s="6"/>
      <c r="E224" s="6"/>
      <c r="F224" s="6"/>
      <c r="G224" s="13"/>
      <c r="H224" s="1" t="str">
        <f>IF(COUNTA(C224:G224)=0,"",IF(COUNTIF(Cuentas!$C$6:$C$25,E224)=1,VLOOKUP(E224,Cuentas!$C$6:$G$25,3,FALSE),"Sin cuenta"))</f>
        <v/>
      </c>
      <c r="I224" s="1" t="str">
        <f>IF(COUNTA(C224:G224)=0,"",IF(COUNTIF(Cuentas!$C$6:$C$25,E224)=1,VLOOKUP(E224,Cuentas!$C$6:$G$25,4,FALSE),0))</f>
        <v/>
      </c>
      <c r="J224" s="1" t="str">
        <f>IF(COUNTA(C224:G224)=0,"",IF(AND(ISNUMBER(C224),C224&gt;0,D224&lt;&gt;"",COUNTIF($D$6:$D$305,D224)=1,COUNTIF(Cuentas!$C$6:$C$25,E224)=1,ISNUMBER(G224),IFERROR(VLOOKUP(E224,Cuentas!$C$6:$G$25,5,FALSE),"Revisar")="OK"),"OK","Revisar"))</f>
        <v/>
      </c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ht="27.0" customHeight="1">
      <c r="A225" s="1"/>
      <c r="B225" s="1"/>
      <c r="C225" s="8"/>
      <c r="D225" s="6"/>
      <c r="E225" s="6"/>
      <c r="F225" s="6"/>
      <c r="G225" s="13"/>
      <c r="H225" s="1" t="str">
        <f>IF(COUNTA(C225:G225)=0,"",IF(COUNTIF(Cuentas!$C$6:$C$25,E225)=1,VLOOKUP(E225,Cuentas!$C$6:$G$25,3,FALSE),"Sin cuenta"))</f>
        <v/>
      </c>
      <c r="I225" s="1" t="str">
        <f>IF(COUNTA(C225:G225)=0,"",IF(COUNTIF(Cuentas!$C$6:$C$25,E225)=1,VLOOKUP(E225,Cuentas!$C$6:$G$25,4,FALSE),0))</f>
        <v/>
      </c>
      <c r="J225" s="1" t="str">
        <f>IF(COUNTA(C225:G225)=0,"",IF(AND(ISNUMBER(C225),C225&gt;0,D225&lt;&gt;"",COUNTIF($D$6:$D$305,D225)=1,COUNTIF(Cuentas!$C$6:$C$25,E225)=1,ISNUMBER(G225),IFERROR(VLOOKUP(E225,Cuentas!$C$6:$G$25,5,FALSE),"Revisar")="OK"),"OK","Revisar"))</f>
        <v/>
      </c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ht="27.0" customHeight="1">
      <c r="A226" s="1"/>
      <c r="B226" s="1"/>
      <c r="C226" s="8"/>
      <c r="D226" s="6"/>
      <c r="E226" s="6"/>
      <c r="F226" s="6"/>
      <c r="G226" s="13"/>
      <c r="H226" s="1" t="str">
        <f>IF(COUNTA(C226:G226)=0,"",IF(COUNTIF(Cuentas!$C$6:$C$25,E226)=1,VLOOKUP(E226,Cuentas!$C$6:$G$25,3,FALSE),"Sin cuenta"))</f>
        <v/>
      </c>
      <c r="I226" s="1" t="str">
        <f>IF(COUNTA(C226:G226)=0,"",IF(COUNTIF(Cuentas!$C$6:$C$25,E226)=1,VLOOKUP(E226,Cuentas!$C$6:$G$25,4,FALSE),0))</f>
        <v/>
      </c>
      <c r="J226" s="1" t="str">
        <f>IF(COUNTA(C226:G226)=0,"",IF(AND(ISNUMBER(C226),C226&gt;0,D226&lt;&gt;"",COUNTIF($D$6:$D$305,D226)=1,COUNTIF(Cuentas!$C$6:$C$25,E226)=1,ISNUMBER(G226),IFERROR(VLOOKUP(E226,Cuentas!$C$6:$G$25,5,FALSE),"Revisar")="OK"),"OK","Revisar"))</f>
        <v/>
      </c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ht="27.0" customHeight="1">
      <c r="A227" s="1"/>
      <c r="B227" s="1"/>
      <c r="C227" s="8"/>
      <c r="D227" s="6"/>
      <c r="E227" s="6"/>
      <c r="F227" s="6"/>
      <c r="G227" s="13"/>
      <c r="H227" s="1" t="str">
        <f>IF(COUNTA(C227:G227)=0,"",IF(COUNTIF(Cuentas!$C$6:$C$25,E227)=1,VLOOKUP(E227,Cuentas!$C$6:$G$25,3,FALSE),"Sin cuenta"))</f>
        <v/>
      </c>
      <c r="I227" s="1" t="str">
        <f>IF(COUNTA(C227:G227)=0,"",IF(COUNTIF(Cuentas!$C$6:$C$25,E227)=1,VLOOKUP(E227,Cuentas!$C$6:$G$25,4,FALSE),0))</f>
        <v/>
      </c>
      <c r="J227" s="1" t="str">
        <f>IF(COUNTA(C227:G227)=0,"",IF(AND(ISNUMBER(C227),C227&gt;0,D227&lt;&gt;"",COUNTIF($D$6:$D$305,D227)=1,COUNTIF(Cuentas!$C$6:$C$25,E227)=1,ISNUMBER(G227),IFERROR(VLOOKUP(E227,Cuentas!$C$6:$G$25,5,FALSE),"Revisar")="OK"),"OK","Revisar"))</f>
        <v/>
      </c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ht="27.0" customHeight="1">
      <c r="A228" s="1"/>
      <c r="B228" s="1"/>
      <c r="C228" s="8"/>
      <c r="D228" s="6"/>
      <c r="E228" s="6"/>
      <c r="F228" s="6"/>
      <c r="G228" s="13"/>
      <c r="H228" s="1" t="str">
        <f>IF(COUNTA(C228:G228)=0,"",IF(COUNTIF(Cuentas!$C$6:$C$25,E228)=1,VLOOKUP(E228,Cuentas!$C$6:$G$25,3,FALSE),"Sin cuenta"))</f>
        <v/>
      </c>
      <c r="I228" s="1" t="str">
        <f>IF(COUNTA(C228:G228)=0,"",IF(COUNTIF(Cuentas!$C$6:$C$25,E228)=1,VLOOKUP(E228,Cuentas!$C$6:$G$25,4,FALSE),0))</f>
        <v/>
      </c>
      <c r="J228" s="1" t="str">
        <f>IF(COUNTA(C228:G228)=0,"",IF(AND(ISNUMBER(C228),C228&gt;0,D228&lt;&gt;"",COUNTIF($D$6:$D$305,D228)=1,COUNTIF(Cuentas!$C$6:$C$25,E228)=1,ISNUMBER(G228),IFERROR(VLOOKUP(E228,Cuentas!$C$6:$G$25,5,FALSE),"Revisar")="OK"),"OK","Revisar"))</f>
        <v/>
      </c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ht="27.0" customHeight="1">
      <c r="A229" s="1"/>
      <c r="B229" s="1"/>
      <c r="C229" s="8"/>
      <c r="D229" s="6"/>
      <c r="E229" s="6"/>
      <c r="F229" s="6"/>
      <c r="G229" s="13"/>
      <c r="H229" s="1" t="str">
        <f>IF(COUNTA(C229:G229)=0,"",IF(COUNTIF(Cuentas!$C$6:$C$25,E229)=1,VLOOKUP(E229,Cuentas!$C$6:$G$25,3,FALSE),"Sin cuenta"))</f>
        <v/>
      </c>
      <c r="I229" s="1" t="str">
        <f>IF(COUNTA(C229:G229)=0,"",IF(COUNTIF(Cuentas!$C$6:$C$25,E229)=1,VLOOKUP(E229,Cuentas!$C$6:$G$25,4,FALSE),0))</f>
        <v/>
      </c>
      <c r="J229" s="1" t="str">
        <f>IF(COUNTA(C229:G229)=0,"",IF(AND(ISNUMBER(C229),C229&gt;0,D229&lt;&gt;"",COUNTIF($D$6:$D$305,D229)=1,COUNTIF(Cuentas!$C$6:$C$25,E229)=1,ISNUMBER(G229),IFERROR(VLOOKUP(E229,Cuentas!$C$6:$G$25,5,FALSE),"Revisar")="OK"),"OK","Revisar"))</f>
        <v/>
      </c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ht="27.0" customHeight="1">
      <c r="A230" s="1"/>
      <c r="B230" s="1"/>
      <c r="C230" s="8"/>
      <c r="D230" s="6"/>
      <c r="E230" s="6"/>
      <c r="F230" s="6"/>
      <c r="G230" s="13"/>
      <c r="H230" s="1" t="str">
        <f>IF(COUNTA(C230:G230)=0,"",IF(COUNTIF(Cuentas!$C$6:$C$25,E230)=1,VLOOKUP(E230,Cuentas!$C$6:$G$25,3,FALSE),"Sin cuenta"))</f>
        <v/>
      </c>
      <c r="I230" s="1" t="str">
        <f>IF(COUNTA(C230:G230)=0,"",IF(COUNTIF(Cuentas!$C$6:$C$25,E230)=1,VLOOKUP(E230,Cuentas!$C$6:$G$25,4,FALSE),0))</f>
        <v/>
      </c>
      <c r="J230" s="1" t="str">
        <f>IF(COUNTA(C230:G230)=0,"",IF(AND(ISNUMBER(C230),C230&gt;0,D230&lt;&gt;"",COUNTIF($D$6:$D$305,D230)=1,COUNTIF(Cuentas!$C$6:$C$25,E230)=1,ISNUMBER(G230),IFERROR(VLOOKUP(E230,Cuentas!$C$6:$G$25,5,FALSE),"Revisar")="OK"),"OK","Revisar"))</f>
        <v/>
      </c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ht="27.0" customHeight="1">
      <c r="A231" s="1"/>
      <c r="B231" s="1"/>
      <c r="C231" s="8"/>
      <c r="D231" s="6"/>
      <c r="E231" s="6"/>
      <c r="F231" s="6"/>
      <c r="G231" s="13"/>
      <c r="H231" s="1" t="str">
        <f>IF(COUNTA(C231:G231)=0,"",IF(COUNTIF(Cuentas!$C$6:$C$25,E231)=1,VLOOKUP(E231,Cuentas!$C$6:$G$25,3,FALSE),"Sin cuenta"))</f>
        <v/>
      </c>
      <c r="I231" s="1" t="str">
        <f>IF(COUNTA(C231:G231)=0,"",IF(COUNTIF(Cuentas!$C$6:$C$25,E231)=1,VLOOKUP(E231,Cuentas!$C$6:$G$25,4,FALSE),0))</f>
        <v/>
      </c>
      <c r="J231" s="1" t="str">
        <f>IF(COUNTA(C231:G231)=0,"",IF(AND(ISNUMBER(C231),C231&gt;0,D231&lt;&gt;"",COUNTIF($D$6:$D$305,D231)=1,COUNTIF(Cuentas!$C$6:$C$25,E231)=1,ISNUMBER(G231),IFERROR(VLOOKUP(E231,Cuentas!$C$6:$G$25,5,FALSE),"Revisar")="OK"),"OK","Revisar"))</f>
        <v/>
      </c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ht="27.0" customHeight="1">
      <c r="A232" s="1"/>
      <c r="B232" s="1"/>
      <c r="C232" s="8"/>
      <c r="D232" s="6"/>
      <c r="E232" s="6"/>
      <c r="F232" s="6"/>
      <c r="G232" s="13"/>
      <c r="H232" s="1" t="str">
        <f>IF(COUNTA(C232:G232)=0,"",IF(COUNTIF(Cuentas!$C$6:$C$25,E232)=1,VLOOKUP(E232,Cuentas!$C$6:$G$25,3,FALSE),"Sin cuenta"))</f>
        <v/>
      </c>
      <c r="I232" s="1" t="str">
        <f>IF(COUNTA(C232:G232)=0,"",IF(COUNTIF(Cuentas!$C$6:$C$25,E232)=1,VLOOKUP(E232,Cuentas!$C$6:$G$25,4,FALSE),0))</f>
        <v/>
      </c>
      <c r="J232" s="1" t="str">
        <f>IF(COUNTA(C232:G232)=0,"",IF(AND(ISNUMBER(C232),C232&gt;0,D232&lt;&gt;"",COUNTIF($D$6:$D$305,D232)=1,COUNTIF(Cuentas!$C$6:$C$25,E232)=1,ISNUMBER(G232),IFERROR(VLOOKUP(E232,Cuentas!$C$6:$G$25,5,FALSE),"Revisar")="OK"),"OK","Revisar"))</f>
        <v/>
      </c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ht="27.0" customHeight="1">
      <c r="A233" s="1"/>
      <c r="B233" s="1"/>
      <c r="C233" s="8"/>
      <c r="D233" s="6"/>
      <c r="E233" s="6"/>
      <c r="F233" s="6"/>
      <c r="G233" s="13"/>
      <c r="H233" s="1" t="str">
        <f>IF(COUNTA(C233:G233)=0,"",IF(COUNTIF(Cuentas!$C$6:$C$25,E233)=1,VLOOKUP(E233,Cuentas!$C$6:$G$25,3,FALSE),"Sin cuenta"))</f>
        <v/>
      </c>
      <c r="I233" s="1" t="str">
        <f>IF(COUNTA(C233:G233)=0,"",IF(COUNTIF(Cuentas!$C$6:$C$25,E233)=1,VLOOKUP(E233,Cuentas!$C$6:$G$25,4,FALSE),0))</f>
        <v/>
      </c>
      <c r="J233" s="1" t="str">
        <f>IF(COUNTA(C233:G233)=0,"",IF(AND(ISNUMBER(C233),C233&gt;0,D233&lt;&gt;"",COUNTIF($D$6:$D$305,D233)=1,COUNTIF(Cuentas!$C$6:$C$25,E233)=1,ISNUMBER(G233),IFERROR(VLOOKUP(E233,Cuentas!$C$6:$G$25,5,FALSE),"Revisar")="OK"),"OK","Revisar"))</f>
        <v/>
      </c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ht="27.0" customHeight="1">
      <c r="A234" s="1"/>
      <c r="B234" s="1"/>
      <c r="C234" s="8"/>
      <c r="D234" s="6"/>
      <c r="E234" s="6"/>
      <c r="F234" s="6"/>
      <c r="G234" s="13"/>
      <c r="H234" s="1" t="str">
        <f>IF(COUNTA(C234:G234)=0,"",IF(COUNTIF(Cuentas!$C$6:$C$25,E234)=1,VLOOKUP(E234,Cuentas!$C$6:$G$25,3,FALSE),"Sin cuenta"))</f>
        <v/>
      </c>
      <c r="I234" s="1" t="str">
        <f>IF(COUNTA(C234:G234)=0,"",IF(COUNTIF(Cuentas!$C$6:$C$25,E234)=1,VLOOKUP(E234,Cuentas!$C$6:$G$25,4,FALSE),0))</f>
        <v/>
      </c>
      <c r="J234" s="1" t="str">
        <f>IF(COUNTA(C234:G234)=0,"",IF(AND(ISNUMBER(C234),C234&gt;0,D234&lt;&gt;"",COUNTIF($D$6:$D$305,D234)=1,COUNTIF(Cuentas!$C$6:$C$25,E234)=1,ISNUMBER(G234),IFERROR(VLOOKUP(E234,Cuentas!$C$6:$G$25,5,FALSE),"Revisar")="OK"),"OK","Revisar"))</f>
        <v/>
      </c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ht="27.0" customHeight="1">
      <c r="A235" s="1"/>
      <c r="B235" s="1"/>
      <c r="C235" s="8"/>
      <c r="D235" s="6"/>
      <c r="E235" s="6"/>
      <c r="F235" s="6"/>
      <c r="G235" s="13"/>
      <c r="H235" s="1" t="str">
        <f>IF(COUNTA(C235:G235)=0,"",IF(COUNTIF(Cuentas!$C$6:$C$25,E235)=1,VLOOKUP(E235,Cuentas!$C$6:$G$25,3,FALSE),"Sin cuenta"))</f>
        <v/>
      </c>
      <c r="I235" s="1" t="str">
        <f>IF(COUNTA(C235:G235)=0,"",IF(COUNTIF(Cuentas!$C$6:$C$25,E235)=1,VLOOKUP(E235,Cuentas!$C$6:$G$25,4,FALSE),0))</f>
        <v/>
      </c>
      <c r="J235" s="1" t="str">
        <f>IF(COUNTA(C235:G235)=0,"",IF(AND(ISNUMBER(C235),C235&gt;0,D235&lt;&gt;"",COUNTIF($D$6:$D$305,D235)=1,COUNTIF(Cuentas!$C$6:$C$25,E235)=1,ISNUMBER(G235),IFERROR(VLOOKUP(E235,Cuentas!$C$6:$G$25,5,FALSE),"Revisar")="OK"),"OK","Revisar"))</f>
        <v/>
      </c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ht="27.0" customHeight="1">
      <c r="A236" s="1"/>
      <c r="B236" s="1"/>
      <c r="C236" s="8"/>
      <c r="D236" s="6"/>
      <c r="E236" s="6"/>
      <c r="F236" s="6"/>
      <c r="G236" s="13"/>
      <c r="H236" s="1" t="str">
        <f>IF(COUNTA(C236:G236)=0,"",IF(COUNTIF(Cuentas!$C$6:$C$25,E236)=1,VLOOKUP(E236,Cuentas!$C$6:$G$25,3,FALSE),"Sin cuenta"))</f>
        <v/>
      </c>
      <c r="I236" s="1" t="str">
        <f>IF(COUNTA(C236:G236)=0,"",IF(COUNTIF(Cuentas!$C$6:$C$25,E236)=1,VLOOKUP(E236,Cuentas!$C$6:$G$25,4,FALSE),0))</f>
        <v/>
      </c>
      <c r="J236" s="1" t="str">
        <f>IF(COUNTA(C236:G236)=0,"",IF(AND(ISNUMBER(C236),C236&gt;0,D236&lt;&gt;"",COUNTIF($D$6:$D$305,D236)=1,COUNTIF(Cuentas!$C$6:$C$25,E236)=1,ISNUMBER(G236),IFERROR(VLOOKUP(E236,Cuentas!$C$6:$G$25,5,FALSE),"Revisar")="OK"),"OK","Revisar"))</f>
        <v/>
      </c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ht="27.0" customHeight="1">
      <c r="A237" s="1"/>
      <c r="B237" s="1"/>
      <c r="C237" s="8"/>
      <c r="D237" s="6"/>
      <c r="E237" s="6"/>
      <c r="F237" s="6"/>
      <c r="G237" s="13"/>
      <c r="H237" s="1" t="str">
        <f>IF(COUNTA(C237:G237)=0,"",IF(COUNTIF(Cuentas!$C$6:$C$25,E237)=1,VLOOKUP(E237,Cuentas!$C$6:$G$25,3,FALSE),"Sin cuenta"))</f>
        <v/>
      </c>
      <c r="I237" s="1" t="str">
        <f>IF(COUNTA(C237:G237)=0,"",IF(COUNTIF(Cuentas!$C$6:$C$25,E237)=1,VLOOKUP(E237,Cuentas!$C$6:$G$25,4,FALSE),0))</f>
        <v/>
      </c>
      <c r="J237" s="1" t="str">
        <f>IF(COUNTA(C237:G237)=0,"",IF(AND(ISNUMBER(C237),C237&gt;0,D237&lt;&gt;"",COUNTIF($D$6:$D$305,D237)=1,COUNTIF(Cuentas!$C$6:$C$25,E237)=1,ISNUMBER(G237),IFERROR(VLOOKUP(E237,Cuentas!$C$6:$G$25,5,FALSE),"Revisar")="OK"),"OK","Revisar"))</f>
        <v/>
      </c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ht="27.0" customHeight="1">
      <c r="A238" s="1"/>
      <c r="B238" s="1"/>
      <c r="C238" s="8"/>
      <c r="D238" s="6"/>
      <c r="E238" s="6"/>
      <c r="F238" s="6"/>
      <c r="G238" s="13"/>
      <c r="H238" s="1" t="str">
        <f>IF(COUNTA(C238:G238)=0,"",IF(COUNTIF(Cuentas!$C$6:$C$25,E238)=1,VLOOKUP(E238,Cuentas!$C$6:$G$25,3,FALSE),"Sin cuenta"))</f>
        <v/>
      </c>
      <c r="I238" s="1" t="str">
        <f>IF(COUNTA(C238:G238)=0,"",IF(COUNTIF(Cuentas!$C$6:$C$25,E238)=1,VLOOKUP(E238,Cuentas!$C$6:$G$25,4,FALSE),0))</f>
        <v/>
      </c>
      <c r="J238" s="1" t="str">
        <f>IF(COUNTA(C238:G238)=0,"",IF(AND(ISNUMBER(C238),C238&gt;0,D238&lt;&gt;"",COUNTIF($D$6:$D$305,D238)=1,COUNTIF(Cuentas!$C$6:$C$25,E238)=1,ISNUMBER(G238),IFERROR(VLOOKUP(E238,Cuentas!$C$6:$G$25,5,FALSE),"Revisar")="OK"),"OK","Revisar"))</f>
        <v/>
      </c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ht="27.0" customHeight="1">
      <c r="A239" s="1"/>
      <c r="B239" s="1"/>
      <c r="C239" s="8"/>
      <c r="D239" s="6"/>
      <c r="E239" s="6"/>
      <c r="F239" s="6"/>
      <c r="G239" s="13"/>
      <c r="H239" s="1" t="str">
        <f>IF(COUNTA(C239:G239)=0,"",IF(COUNTIF(Cuentas!$C$6:$C$25,E239)=1,VLOOKUP(E239,Cuentas!$C$6:$G$25,3,FALSE),"Sin cuenta"))</f>
        <v/>
      </c>
      <c r="I239" s="1" t="str">
        <f>IF(COUNTA(C239:G239)=0,"",IF(COUNTIF(Cuentas!$C$6:$C$25,E239)=1,VLOOKUP(E239,Cuentas!$C$6:$G$25,4,FALSE),0))</f>
        <v/>
      </c>
      <c r="J239" s="1" t="str">
        <f>IF(COUNTA(C239:G239)=0,"",IF(AND(ISNUMBER(C239),C239&gt;0,D239&lt;&gt;"",COUNTIF($D$6:$D$305,D239)=1,COUNTIF(Cuentas!$C$6:$C$25,E239)=1,ISNUMBER(G239),IFERROR(VLOOKUP(E239,Cuentas!$C$6:$G$25,5,FALSE),"Revisar")="OK"),"OK","Revisar"))</f>
        <v/>
      </c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ht="27.0" customHeight="1">
      <c r="A240" s="1"/>
      <c r="B240" s="1"/>
      <c r="C240" s="8"/>
      <c r="D240" s="6"/>
      <c r="E240" s="6"/>
      <c r="F240" s="6"/>
      <c r="G240" s="13"/>
      <c r="H240" s="1" t="str">
        <f>IF(COUNTA(C240:G240)=0,"",IF(COUNTIF(Cuentas!$C$6:$C$25,E240)=1,VLOOKUP(E240,Cuentas!$C$6:$G$25,3,FALSE),"Sin cuenta"))</f>
        <v/>
      </c>
      <c r="I240" s="1" t="str">
        <f>IF(COUNTA(C240:G240)=0,"",IF(COUNTIF(Cuentas!$C$6:$C$25,E240)=1,VLOOKUP(E240,Cuentas!$C$6:$G$25,4,FALSE),0))</f>
        <v/>
      </c>
      <c r="J240" s="1" t="str">
        <f>IF(COUNTA(C240:G240)=0,"",IF(AND(ISNUMBER(C240),C240&gt;0,D240&lt;&gt;"",COUNTIF($D$6:$D$305,D240)=1,COUNTIF(Cuentas!$C$6:$C$25,E240)=1,ISNUMBER(G240),IFERROR(VLOOKUP(E240,Cuentas!$C$6:$G$25,5,FALSE),"Revisar")="OK"),"OK","Revisar"))</f>
        <v/>
      </c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ht="27.0" customHeight="1">
      <c r="A241" s="1"/>
      <c r="B241" s="1"/>
      <c r="C241" s="8"/>
      <c r="D241" s="6"/>
      <c r="E241" s="6"/>
      <c r="F241" s="6"/>
      <c r="G241" s="13"/>
      <c r="H241" s="1" t="str">
        <f>IF(COUNTA(C241:G241)=0,"",IF(COUNTIF(Cuentas!$C$6:$C$25,E241)=1,VLOOKUP(E241,Cuentas!$C$6:$G$25,3,FALSE),"Sin cuenta"))</f>
        <v/>
      </c>
      <c r="I241" s="1" t="str">
        <f>IF(COUNTA(C241:G241)=0,"",IF(COUNTIF(Cuentas!$C$6:$C$25,E241)=1,VLOOKUP(E241,Cuentas!$C$6:$G$25,4,FALSE),0))</f>
        <v/>
      </c>
      <c r="J241" s="1" t="str">
        <f>IF(COUNTA(C241:G241)=0,"",IF(AND(ISNUMBER(C241),C241&gt;0,D241&lt;&gt;"",COUNTIF($D$6:$D$305,D241)=1,COUNTIF(Cuentas!$C$6:$C$25,E241)=1,ISNUMBER(G241),IFERROR(VLOOKUP(E241,Cuentas!$C$6:$G$25,5,FALSE),"Revisar")="OK"),"OK","Revisar"))</f>
        <v/>
      </c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ht="27.0" customHeight="1">
      <c r="A242" s="1"/>
      <c r="B242" s="1"/>
      <c r="C242" s="8"/>
      <c r="D242" s="6"/>
      <c r="E242" s="6"/>
      <c r="F242" s="6"/>
      <c r="G242" s="13"/>
      <c r="H242" s="1" t="str">
        <f>IF(COUNTA(C242:G242)=0,"",IF(COUNTIF(Cuentas!$C$6:$C$25,E242)=1,VLOOKUP(E242,Cuentas!$C$6:$G$25,3,FALSE),"Sin cuenta"))</f>
        <v/>
      </c>
      <c r="I242" s="1" t="str">
        <f>IF(COUNTA(C242:G242)=0,"",IF(COUNTIF(Cuentas!$C$6:$C$25,E242)=1,VLOOKUP(E242,Cuentas!$C$6:$G$25,4,FALSE),0))</f>
        <v/>
      </c>
      <c r="J242" s="1" t="str">
        <f>IF(COUNTA(C242:G242)=0,"",IF(AND(ISNUMBER(C242),C242&gt;0,D242&lt;&gt;"",COUNTIF($D$6:$D$305,D242)=1,COUNTIF(Cuentas!$C$6:$C$25,E242)=1,ISNUMBER(G242),IFERROR(VLOOKUP(E242,Cuentas!$C$6:$G$25,5,FALSE),"Revisar")="OK"),"OK","Revisar"))</f>
        <v/>
      </c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ht="27.0" customHeight="1">
      <c r="A243" s="1"/>
      <c r="B243" s="1"/>
      <c r="C243" s="8"/>
      <c r="D243" s="6"/>
      <c r="E243" s="6"/>
      <c r="F243" s="6"/>
      <c r="G243" s="13"/>
      <c r="H243" s="1" t="str">
        <f>IF(COUNTA(C243:G243)=0,"",IF(COUNTIF(Cuentas!$C$6:$C$25,E243)=1,VLOOKUP(E243,Cuentas!$C$6:$G$25,3,FALSE),"Sin cuenta"))</f>
        <v/>
      </c>
      <c r="I243" s="1" t="str">
        <f>IF(COUNTA(C243:G243)=0,"",IF(COUNTIF(Cuentas!$C$6:$C$25,E243)=1,VLOOKUP(E243,Cuentas!$C$6:$G$25,4,FALSE),0))</f>
        <v/>
      </c>
      <c r="J243" s="1" t="str">
        <f>IF(COUNTA(C243:G243)=0,"",IF(AND(ISNUMBER(C243),C243&gt;0,D243&lt;&gt;"",COUNTIF($D$6:$D$305,D243)=1,COUNTIF(Cuentas!$C$6:$C$25,E243)=1,ISNUMBER(G243),IFERROR(VLOOKUP(E243,Cuentas!$C$6:$G$25,5,FALSE),"Revisar")="OK"),"OK","Revisar"))</f>
        <v/>
      </c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ht="27.0" customHeight="1">
      <c r="A244" s="1"/>
      <c r="B244" s="1"/>
      <c r="C244" s="8"/>
      <c r="D244" s="6"/>
      <c r="E244" s="6"/>
      <c r="F244" s="6"/>
      <c r="G244" s="13"/>
      <c r="H244" s="1" t="str">
        <f>IF(COUNTA(C244:G244)=0,"",IF(COUNTIF(Cuentas!$C$6:$C$25,E244)=1,VLOOKUP(E244,Cuentas!$C$6:$G$25,3,FALSE),"Sin cuenta"))</f>
        <v/>
      </c>
      <c r="I244" s="1" t="str">
        <f>IF(COUNTA(C244:G244)=0,"",IF(COUNTIF(Cuentas!$C$6:$C$25,E244)=1,VLOOKUP(E244,Cuentas!$C$6:$G$25,4,FALSE),0))</f>
        <v/>
      </c>
      <c r="J244" s="1" t="str">
        <f>IF(COUNTA(C244:G244)=0,"",IF(AND(ISNUMBER(C244),C244&gt;0,D244&lt;&gt;"",COUNTIF($D$6:$D$305,D244)=1,COUNTIF(Cuentas!$C$6:$C$25,E244)=1,ISNUMBER(G244),IFERROR(VLOOKUP(E244,Cuentas!$C$6:$G$25,5,FALSE),"Revisar")="OK"),"OK","Revisar"))</f>
        <v/>
      </c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ht="27.0" customHeight="1">
      <c r="A245" s="1"/>
      <c r="B245" s="1"/>
      <c r="C245" s="8"/>
      <c r="D245" s="6"/>
      <c r="E245" s="6"/>
      <c r="F245" s="6"/>
      <c r="G245" s="13"/>
      <c r="H245" s="1" t="str">
        <f>IF(COUNTA(C245:G245)=0,"",IF(COUNTIF(Cuentas!$C$6:$C$25,E245)=1,VLOOKUP(E245,Cuentas!$C$6:$G$25,3,FALSE),"Sin cuenta"))</f>
        <v/>
      </c>
      <c r="I245" s="1" t="str">
        <f>IF(COUNTA(C245:G245)=0,"",IF(COUNTIF(Cuentas!$C$6:$C$25,E245)=1,VLOOKUP(E245,Cuentas!$C$6:$G$25,4,FALSE),0))</f>
        <v/>
      </c>
      <c r="J245" s="1" t="str">
        <f>IF(COUNTA(C245:G245)=0,"",IF(AND(ISNUMBER(C245),C245&gt;0,D245&lt;&gt;"",COUNTIF($D$6:$D$305,D245)=1,COUNTIF(Cuentas!$C$6:$C$25,E245)=1,ISNUMBER(G245),IFERROR(VLOOKUP(E245,Cuentas!$C$6:$G$25,5,FALSE),"Revisar")="OK"),"OK","Revisar"))</f>
        <v/>
      </c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ht="27.0" customHeight="1">
      <c r="A246" s="1"/>
      <c r="B246" s="1"/>
      <c r="C246" s="8"/>
      <c r="D246" s="6"/>
      <c r="E246" s="6"/>
      <c r="F246" s="6"/>
      <c r="G246" s="13"/>
      <c r="H246" s="1" t="str">
        <f>IF(COUNTA(C246:G246)=0,"",IF(COUNTIF(Cuentas!$C$6:$C$25,E246)=1,VLOOKUP(E246,Cuentas!$C$6:$G$25,3,FALSE),"Sin cuenta"))</f>
        <v/>
      </c>
      <c r="I246" s="1" t="str">
        <f>IF(COUNTA(C246:G246)=0,"",IF(COUNTIF(Cuentas!$C$6:$C$25,E246)=1,VLOOKUP(E246,Cuentas!$C$6:$G$25,4,FALSE),0))</f>
        <v/>
      </c>
      <c r="J246" s="1" t="str">
        <f>IF(COUNTA(C246:G246)=0,"",IF(AND(ISNUMBER(C246),C246&gt;0,D246&lt;&gt;"",COUNTIF($D$6:$D$305,D246)=1,COUNTIF(Cuentas!$C$6:$C$25,E246)=1,ISNUMBER(G246),IFERROR(VLOOKUP(E246,Cuentas!$C$6:$G$25,5,FALSE),"Revisar")="OK"),"OK","Revisar"))</f>
        <v/>
      </c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ht="27.0" customHeight="1">
      <c r="A247" s="1"/>
      <c r="B247" s="1"/>
      <c r="C247" s="8"/>
      <c r="D247" s="6"/>
      <c r="E247" s="6"/>
      <c r="F247" s="6"/>
      <c r="G247" s="13"/>
      <c r="H247" s="1" t="str">
        <f>IF(COUNTA(C247:G247)=0,"",IF(COUNTIF(Cuentas!$C$6:$C$25,E247)=1,VLOOKUP(E247,Cuentas!$C$6:$G$25,3,FALSE),"Sin cuenta"))</f>
        <v/>
      </c>
      <c r="I247" s="1" t="str">
        <f>IF(COUNTA(C247:G247)=0,"",IF(COUNTIF(Cuentas!$C$6:$C$25,E247)=1,VLOOKUP(E247,Cuentas!$C$6:$G$25,4,FALSE),0))</f>
        <v/>
      </c>
      <c r="J247" s="1" t="str">
        <f>IF(COUNTA(C247:G247)=0,"",IF(AND(ISNUMBER(C247),C247&gt;0,D247&lt;&gt;"",COUNTIF($D$6:$D$305,D247)=1,COUNTIF(Cuentas!$C$6:$C$25,E247)=1,ISNUMBER(G247),IFERROR(VLOOKUP(E247,Cuentas!$C$6:$G$25,5,FALSE),"Revisar")="OK"),"OK","Revisar"))</f>
        <v/>
      </c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ht="27.0" customHeight="1">
      <c r="A248" s="1"/>
      <c r="B248" s="1"/>
      <c r="C248" s="8"/>
      <c r="D248" s="6"/>
      <c r="E248" s="6"/>
      <c r="F248" s="6"/>
      <c r="G248" s="13"/>
      <c r="H248" s="1" t="str">
        <f>IF(COUNTA(C248:G248)=0,"",IF(COUNTIF(Cuentas!$C$6:$C$25,E248)=1,VLOOKUP(E248,Cuentas!$C$6:$G$25,3,FALSE),"Sin cuenta"))</f>
        <v/>
      </c>
      <c r="I248" s="1" t="str">
        <f>IF(COUNTA(C248:G248)=0,"",IF(COUNTIF(Cuentas!$C$6:$C$25,E248)=1,VLOOKUP(E248,Cuentas!$C$6:$G$25,4,FALSE),0))</f>
        <v/>
      </c>
      <c r="J248" s="1" t="str">
        <f>IF(COUNTA(C248:G248)=0,"",IF(AND(ISNUMBER(C248),C248&gt;0,D248&lt;&gt;"",COUNTIF($D$6:$D$305,D248)=1,COUNTIF(Cuentas!$C$6:$C$25,E248)=1,ISNUMBER(G248),IFERROR(VLOOKUP(E248,Cuentas!$C$6:$G$25,5,FALSE),"Revisar")="OK"),"OK","Revisar"))</f>
        <v/>
      </c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ht="27.0" customHeight="1">
      <c r="A249" s="1"/>
      <c r="B249" s="1"/>
      <c r="C249" s="8"/>
      <c r="D249" s="6"/>
      <c r="E249" s="6"/>
      <c r="F249" s="6"/>
      <c r="G249" s="13"/>
      <c r="H249" s="1" t="str">
        <f>IF(COUNTA(C249:G249)=0,"",IF(COUNTIF(Cuentas!$C$6:$C$25,E249)=1,VLOOKUP(E249,Cuentas!$C$6:$G$25,3,FALSE),"Sin cuenta"))</f>
        <v/>
      </c>
      <c r="I249" s="1" t="str">
        <f>IF(COUNTA(C249:G249)=0,"",IF(COUNTIF(Cuentas!$C$6:$C$25,E249)=1,VLOOKUP(E249,Cuentas!$C$6:$G$25,4,FALSE),0))</f>
        <v/>
      </c>
      <c r="J249" s="1" t="str">
        <f>IF(COUNTA(C249:G249)=0,"",IF(AND(ISNUMBER(C249),C249&gt;0,D249&lt;&gt;"",COUNTIF($D$6:$D$305,D249)=1,COUNTIF(Cuentas!$C$6:$C$25,E249)=1,ISNUMBER(G249),IFERROR(VLOOKUP(E249,Cuentas!$C$6:$G$25,5,FALSE),"Revisar")="OK"),"OK","Revisar"))</f>
        <v/>
      </c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ht="27.0" customHeight="1">
      <c r="A250" s="1"/>
      <c r="B250" s="1"/>
      <c r="C250" s="8"/>
      <c r="D250" s="6"/>
      <c r="E250" s="6"/>
      <c r="F250" s="6"/>
      <c r="G250" s="13"/>
      <c r="H250" s="1" t="str">
        <f>IF(COUNTA(C250:G250)=0,"",IF(COUNTIF(Cuentas!$C$6:$C$25,E250)=1,VLOOKUP(E250,Cuentas!$C$6:$G$25,3,FALSE),"Sin cuenta"))</f>
        <v/>
      </c>
      <c r="I250" s="1" t="str">
        <f>IF(COUNTA(C250:G250)=0,"",IF(COUNTIF(Cuentas!$C$6:$C$25,E250)=1,VLOOKUP(E250,Cuentas!$C$6:$G$25,4,FALSE),0))</f>
        <v/>
      </c>
      <c r="J250" s="1" t="str">
        <f>IF(COUNTA(C250:G250)=0,"",IF(AND(ISNUMBER(C250),C250&gt;0,D250&lt;&gt;"",COUNTIF($D$6:$D$305,D250)=1,COUNTIF(Cuentas!$C$6:$C$25,E250)=1,ISNUMBER(G250),IFERROR(VLOOKUP(E250,Cuentas!$C$6:$G$25,5,FALSE),"Revisar")="OK"),"OK","Revisar"))</f>
        <v/>
      </c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ht="27.0" customHeight="1">
      <c r="A251" s="1"/>
      <c r="B251" s="1"/>
      <c r="C251" s="8"/>
      <c r="D251" s="6"/>
      <c r="E251" s="6"/>
      <c r="F251" s="6"/>
      <c r="G251" s="13"/>
      <c r="H251" s="1" t="str">
        <f>IF(COUNTA(C251:G251)=0,"",IF(COUNTIF(Cuentas!$C$6:$C$25,E251)=1,VLOOKUP(E251,Cuentas!$C$6:$G$25,3,FALSE),"Sin cuenta"))</f>
        <v/>
      </c>
      <c r="I251" s="1" t="str">
        <f>IF(COUNTA(C251:G251)=0,"",IF(COUNTIF(Cuentas!$C$6:$C$25,E251)=1,VLOOKUP(E251,Cuentas!$C$6:$G$25,4,FALSE),0))</f>
        <v/>
      </c>
      <c r="J251" s="1" t="str">
        <f>IF(COUNTA(C251:G251)=0,"",IF(AND(ISNUMBER(C251),C251&gt;0,D251&lt;&gt;"",COUNTIF($D$6:$D$305,D251)=1,COUNTIF(Cuentas!$C$6:$C$25,E251)=1,ISNUMBER(G251),IFERROR(VLOOKUP(E251,Cuentas!$C$6:$G$25,5,FALSE),"Revisar")="OK"),"OK","Revisar"))</f>
        <v/>
      </c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ht="27.0" customHeight="1">
      <c r="A252" s="1"/>
      <c r="B252" s="1"/>
      <c r="C252" s="8"/>
      <c r="D252" s="6"/>
      <c r="E252" s="6"/>
      <c r="F252" s="6"/>
      <c r="G252" s="13"/>
      <c r="H252" s="1" t="str">
        <f>IF(COUNTA(C252:G252)=0,"",IF(COUNTIF(Cuentas!$C$6:$C$25,E252)=1,VLOOKUP(E252,Cuentas!$C$6:$G$25,3,FALSE),"Sin cuenta"))</f>
        <v/>
      </c>
      <c r="I252" s="1" t="str">
        <f>IF(COUNTA(C252:G252)=0,"",IF(COUNTIF(Cuentas!$C$6:$C$25,E252)=1,VLOOKUP(E252,Cuentas!$C$6:$G$25,4,FALSE),0))</f>
        <v/>
      </c>
      <c r="J252" s="1" t="str">
        <f>IF(COUNTA(C252:G252)=0,"",IF(AND(ISNUMBER(C252),C252&gt;0,D252&lt;&gt;"",COUNTIF($D$6:$D$305,D252)=1,COUNTIF(Cuentas!$C$6:$C$25,E252)=1,ISNUMBER(G252),IFERROR(VLOOKUP(E252,Cuentas!$C$6:$G$25,5,FALSE),"Revisar")="OK"),"OK","Revisar"))</f>
        <v/>
      </c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ht="27.0" customHeight="1">
      <c r="A253" s="1"/>
      <c r="B253" s="1"/>
      <c r="C253" s="8"/>
      <c r="D253" s="6"/>
      <c r="E253" s="6"/>
      <c r="F253" s="6"/>
      <c r="G253" s="13"/>
      <c r="H253" s="1" t="str">
        <f>IF(COUNTA(C253:G253)=0,"",IF(COUNTIF(Cuentas!$C$6:$C$25,E253)=1,VLOOKUP(E253,Cuentas!$C$6:$G$25,3,FALSE),"Sin cuenta"))</f>
        <v/>
      </c>
      <c r="I253" s="1" t="str">
        <f>IF(COUNTA(C253:G253)=0,"",IF(COUNTIF(Cuentas!$C$6:$C$25,E253)=1,VLOOKUP(E253,Cuentas!$C$6:$G$25,4,FALSE),0))</f>
        <v/>
      </c>
      <c r="J253" s="1" t="str">
        <f>IF(COUNTA(C253:G253)=0,"",IF(AND(ISNUMBER(C253),C253&gt;0,D253&lt;&gt;"",COUNTIF($D$6:$D$305,D253)=1,COUNTIF(Cuentas!$C$6:$C$25,E253)=1,ISNUMBER(G253),IFERROR(VLOOKUP(E253,Cuentas!$C$6:$G$25,5,FALSE),"Revisar")="OK"),"OK","Revisar"))</f>
        <v/>
      </c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ht="27.0" customHeight="1">
      <c r="A254" s="1"/>
      <c r="B254" s="1"/>
      <c r="C254" s="8"/>
      <c r="D254" s="6"/>
      <c r="E254" s="6"/>
      <c r="F254" s="6"/>
      <c r="G254" s="13"/>
      <c r="H254" s="1" t="str">
        <f>IF(COUNTA(C254:G254)=0,"",IF(COUNTIF(Cuentas!$C$6:$C$25,E254)=1,VLOOKUP(E254,Cuentas!$C$6:$G$25,3,FALSE),"Sin cuenta"))</f>
        <v/>
      </c>
      <c r="I254" s="1" t="str">
        <f>IF(COUNTA(C254:G254)=0,"",IF(COUNTIF(Cuentas!$C$6:$C$25,E254)=1,VLOOKUP(E254,Cuentas!$C$6:$G$25,4,FALSE),0))</f>
        <v/>
      </c>
      <c r="J254" s="1" t="str">
        <f>IF(COUNTA(C254:G254)=0,"",IF(AND(ISNUMBER(C254),C254&gt;0,D254&lt;&gt;"",COUNTIF($D$6:$D$305,D254)=1,COUNTIF(Cuentas!$C$6:$C$25,E254)=1,ISNUMBER(G254),IFERROR(VLOOKUP(E254,Cuentas!$C$6:$G$25,5,FALSE),"Revisar")="OK"),"OK","Revisar"))</f>
        <v/>
      </c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ht="27.0" customHeight="1">
      <c r="A255" s="1"/>
      <c r="B255" s="1"/>
      <c r="C255" s="8"/>
      <c r="D255" s="6"/>
      <c r="E255" s="6"/>
      <c r="F255" s="6"/>
      <c r="G255" s="13"/>
      <c r="H255" s="1" t="str">
        <f>IF(COUNTA(C255:G255)=0,"",IF(COUNTIF(Cuentas!$C$6:$C$25,E255)=1,VLOOKUP(E255,Cuentas!$C$6:$G$25,3,FALSE),"Sin cuenta"))</f>
        <v/>
      </c>
      <c r="I255" s="1" t="str">
        <f>IF(COUNTA(C255:G255)=0,"",IF(COUNTIF(Cuentas!$C$6:$C$25,E255)=1,VLOOKUP(E255,Cuentas!$C$6:$G$25,4,FALSE),0))</f>
        <v/>
      </c>
      <c r="J255" s="1" t="str">
        <f>IF(COUNTA(C255:G255)=0,"",IF(AND(ISNUMBER(C255),C255&gt;0,D255&lt;&gt;"",COUNTIF($D$6:$D$305,D255)=1,COUNTIF(Cuentas!$C$6:$C$25,E255)=1,ISNUMBER(G255),IFERROR(VLOOKUP(E255,Cuentas!$C$6:$G$25,5,FALSE),"Revisar")="OK"),"OK","Revisar"))</f>
        <v/>
      </c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ht="27.0" customHeight="1">
      <c r="A256" s="1"/>
      <c r="B256" s="1"/>
      <c r="C256" s="8"/>
      <c r="D256" s="6"/>
      <c r="E256" s="6"/>
      <c r="F256" s="6"/>
      <c r="G256" s="13"/>
      <c r="H256" s="1" t="str">
        <f>IF(COUNTA(C256:G256)=0,"",IF(COUNTIF(Cuentas!$C$6:$C$25,E256)=1,VLOOKUP(E256,Cuentas!$C$6:$G$25,3,FALSE),"Sin cuenta"))</f>
        <v/>
      </c>
      <c r="I256" s="1" t="str">
        <f>IF(COUNTA(C256:G256)=0,"",IF(COUNTIF(Cuentas!$C$6:$C$25,E256)=1,VLOOKUP(E256,Cuentas!$C$6:$G$25,4,FALSE),0))</f>
        <v/>
      </c>
      <c r="J256" s="1" t="str">
        <f>IF(COUNTA(C256:G256)=0,"",IF(AND(ISNUMBER(C256),C256&gt;0,D256&lt;&gt;"",COUNTIF($D$6:$D$305,D256)=1,COUNTIF(Cuentas!$C$6:$C$25,E256)=1,ISNUMBER(G256),IFERROR(VLOOKUP(E256,Cuentas!$C$6:$G$25,5,FALSE),"Revisar")="OK"),"OK","Revisar"))</f>
        <v/>
      </c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ht="27.0" customHeight="1">
      <c r="A257" s="1"/>
      <c r="B257" s="1"/>
      <c r="C257" s="8"/>
      <c r="D257" s="6"/>
      <c r="E257" s="6"/>
      <c r="F257" s="6"/>
      <c r="G257" s="13"/>
      <c r="H257" s="1" t="str">
        <f>IF(COUNTA(C257:G257)=0,"",IF(COUNTIF(Cuentas!$C$6:$C$25,E257)=1,VLOOKUP(E257,Cuentas!$C$6:$G$25,3,FALSE),"Sin cuenta"))</f>
        <v/>
      </c>
      <c r="I257" s="1" t="str">
        <f>IF(COUNTA(C257:G257)=0,"",IF(COUNTIF(Cuentas!$C$6:$C$25,E257)=1,VLOOKUP(E257,Cuentas!$C$6:$G$25,4,FALSE),0))</f>
        <v/>
      </c>
      <c r="J257" s="1" t="str">
        <f>IF(COUNTA(C257:G257)=0,"",IF(AND(ISNUMBER(C257),C257&gt;0,D257&lt;&gt;"",COUNTIF($D$6:$D$305,D257)=1,COUNTIF(Cuentas!$C$6:$C$25,E257)=1,ISNUMBER(G257),IFERROR(VLOOKUP(E257,Cuentas!$C$6:$G$25,5,FALSE),"Revisar")="OK"),"OK","Revisar"))</f>
        <v/>
      </c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ht="27.0" customHeight="1">
      <c r="A258" s="1"/>
      <c r="B258" s="1"/>
      <c r="C258" s="8"/>
      <c r="D258" s="6"/>
      <c r="E258" s="6"/>
      <c r="F258" s="6"/>
      <c r="G258" s="13"/>
      <c r="H258" s="1" t="str">
        <f>IF(COUNTA(C258:G258)=0,"",IF(COUNTIF(Cuentas!$C$6:$C$25,E258)=1,VLOOKUP(E258,Cuentas!$C$6:$G$25,3,FALSE),"Sin cuenta"))</f>
        <v/>
      </c>
      <c r="I258" s="1" t="str">
        <f>IF(COUNTA(C258:G258)=0,"",IF(COUNTIF(Cuentas!$C$6:$C$25,E258)=1,VLOOKUP(E258,Cuentas!$C$6:$G$25,4,FALSE),0))</f>
        <v/>
      </c>
      <c r="J258" s="1" t="str">
        <f>IF(COUNTA(C258:G258)=0,"",IF(AND(ISNUMBER(C258),C258&gt;0,D258&lt;&gt;"",COUNTIF($D$6:$D$305,D258)=1,COUNTIF(Cuentas!$C$6:$C$25,E258)=1,ISNUMBER(G258),IFERROR(VLOOKUP(E258,Cuentas!$C$6:$G$25,5,FALSE),"Revisar")="OK"),"OK","Revisar"))</f>
        <v/>
      </c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ht="27.0" customHeight="1">
      <c r="A259" s="1"/>
      <c r="B259" s="1"/>
      <c r="C259" s="8"/>
      <c r="D259" s="6"/>
      <c r="E259" s="6"/>
      <c r="F259" s="6"/>
      <c r="G259" s="13"/>
      <c r="H259" s="1" t="str">
        <f>IF(COUNTA(C259:G259)=0,"",IF(COUNTIF(Cuentas!$C$6:$C$25,E259)=1,VLOOKUP(E259,Cuentas!$C$6:$G$25,3,FALSE),"Sin cuenta"))</f>
        <v/>
      </c>
      <c r="I259" s="1" t="str">
        <f>IF(COUNTA(C259:G259)=0,"",IF(COUNTIF(Cuentas!$C$6:$C$25,E259)=1,VLOOKUP(E259,Cuentas!$C$6:$G$25,4,FALSE),0))</f>
        <v/>
      </c>
      <c r="J259" s="1" t="str">
        <f>IF(COUNTA(C259:G259)=0,"",IF(AND(ISNUMBER(C259),C259&gt;0,D259&lt;&gt;"",COUNTIF($D$6:$D$305,D259)=1,COUNTIF(Cuentas!$C$6:$C$25,E259)=1,ISNUMBER(G259),IFERROR(VLOOKUP(E259,Cuentas!$C$6:$G$25,5,FALSE),"Revisar")="OK"),"OK","Revisar"))</f>
        <v/>
      </c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ht="27.0" customHeight="1">
      <c r="A260" s="1"/>
      <c r="B260" s="1"/>
      <c r="C260" s="8"/>
      <c r="D260" s="6"/>
      <c r="E260" s="6"/>
      <c r="F260" s="6"/>
      <c r="G260" s="13"/>
      <c r="H260" s="1" t="str">
        <f>IF(COUNTA(C260:G260)=0,"",IF(COUNTIF(Cuentas!$C$6:$C$25,E260)=1,VLOOKUP(E260,Cuentas!$C$6:$G$25,3,FALSE),"Sin cuenta"))</f>
        <v/>
      </c>
      <c r="I260" s="1" t="str">
        <f>IF(COUNTA(C260:G260)=0,"",IF(COUNTIF(Cuentas!$C$6:$C$25,E260)=1,VLOOKUP(E260,Cuentas!$C$6:$G$25,4,FALSE),0))</f>
        <v/>
      </c>
      <c r="J260" s="1" t="str">
        <f>IF(COUNTA(C260:G260)=0,"",IF(AND(ISNUMBER(C260),C260&gt;0,D260&lt;&gt;"",COUNTIF($D$6:$D$305,D260)=1,COUNTIF(Cuentas!$C$6:$C$25,E260)=1,ISNUMBER(G260),IFERROR(VLOOKUP(E260,Cuentas!$C$6:$G$25,5,FALSE),"Revisar")="OK"),"OK","Revisar"))</f>
        <v/>
      </c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ht="27.0" customHeight="1">
      <c r="A261" s="1"/>
      <c r="B261" s="1"/>
      <c r="C261" s="8"/>
      <c r="D261" s="6"/>
      <c r="E261" s="6"/>
      <c r="F261" s="6"/>
      <c r="G261" s="13"/>
      <c r="H261" s="1" t="str">
        <f>IF(COUNTA(C261:G261)=0,"",IF(COUNTIF(Cuentas!$C$6:$C$25,E261)=1,VLOOKUP(E261,Cuentas!$C$6:$G$25,3,FALSE),"Sin cuenta"))</f>
        <v/>
      </c>
      <c r="I261" s="1" t="str">
        <f>IF(COUNTA(C261:G261)=0,"",IF(COUNTIF(Cuentas!$C$6:$C$25,E261)=1,VLOOKUP(E261,Cuentas!$C$6:$G$25,4,FALSE),0))</f>
        <v/>
      </c>
      <c r="J261" s="1" t="str">
        <f>IF(COUNTA(C261:G261)=0,"",IF(AND(ISNUMBER(C261),C261&gt;0,D261&lt;&gt;"",COUNTIF($D$6:$D$305,D261)=1,COUNTIF(Cuentas!$C$6:$C$25,E261)=1,ISNUMBER(G261),IFERROR(VLOOKUP(E261,Cuentas!$C$6:$G$25,5,FALSE),"Revisar")="OK"),"OK","Revisar"))</f>
        <v/>
      </c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ht="27.0" customHeight="1">
      <c r="A262" s="1"/>
      <c r="B262" s="1"/>
      <c r="C262" s="8"/>
      <c r="D262" s="6"/>
      <c r="E262" s="6"/>
      <c r="F262" s="6"/>
      <c r="G262" s="13"/>
      <c r="H262" s="1" t="str">
        <f>IF(COUNTA(C262:G262)=0,"",IF(COUNTIF(Cuentas!$C$6:$C$25,E262)=1,VLOOKUP(E262,Cuentas!$C$6:$G$25,3,FALSE),"Sin cuenta"))</f>
        <v/>
      </c>
      <c r="I262" s="1" t="str">
        <f>IF(COUNTA(C262:G262)=0,"",IF(COUNTIF(Cuentas!$C$6:$C$25,E262)=1,VLOOKUP(E262,Cuentas!$C$6:$G$25,4,FALSE),0))</f>
        <v/>
      </c>
      <c r="J262" s="1" t="str">
        <f>IF(COUNTA(C262:G262)=0,"",IF(AND(ISNUMBER(C262),C262&gt;0,D262&lt;&gt;"",COUNTIF($D$6:$D$305,D262)=1,COUNTIF(Cuentas!$C$6:$C$25,E262)=1,ISNUMBER(G262),IFERROR(VLOOKUP(E262,Cuentas!$C$6:$G$25,5,FALSE),"Revisar")="OK"),"OK","Revisar"))</f>
        <v/>
      </c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ht="27.0" customHeight="1">
      <c r="A263" s="1"/>
      <c r="B263" s="1"/>
      <c r="C263" s="8"/>
      <c r="D263" s="6"/>
      <c r="E263" s="6"/>
      <c r="F263" s="6"/>
      <c r="G263" s="13"/>
      <c r="H263" s="1" t="str">
        <f>IF(COUNTA(C263:G263)=0,"",IF(COUNTIF(Cuentas!$C$6:$C$25,E263)=1,VLOOKUP(E263,Cuentas!$C$6:$G$25,3,FALSE),"Sin cuenta"))</f>
        <v/>
      </c>
      <c r="I263" s="1" t="str">
        <f>IF(COUNTA(C263:G263)=0,"",IF(COUNTIF(Cuentas!$C$6:$C$25,E263)=1,VLOOKUP(E263,Cuentas!$C$6:$G$25,4,FALSE),0))</f>
        <v/>
      </c>
      <c r="J263" s="1" t="str">
        <f>IF(COUNTA(C263:G263)=0,"",IF(AND(ISNUMBER(C263),C263&gt;0,D263&lt;&gt;"",COUNTIF($D$6:$D$305,D263)=1,COUNTIF(Cuentas!$C$6:$C$25,E263)=1,ISNUMBER(G263),IFERROR(VLOOKUP(E263,Cuentas!$C$6:$G$25,5,FALSE),"Revisar")="OK"),"OK","Revisar"))</f>
        <v/>
      </c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ht="27.0" customHeight="1">
      <c r="A264" s="1"/>
      <c r="B264" s="1"/>
      <c r="C264" s="8"/>
      <c r="D264" s="6"/>
      <c r="E264" s="6"/>
      <c r="F264" s="6"/>
      <c r="G264" s="13"/>
      <c r="H264" s="1" t="str">
        <f>IF(COUNTA(C264:G264)=0,"",IF(COUNTIF(Cuentas!$C$6:$C$25,E264)=1,VLOOKUP(E264,Cuentas!$C$6:$G$25,3,FALSE),"Sin cuenta"))</f>
        <v/>
      </c>
      <c r="I264" s="1" t="str">
        <f>IF(COUNTA(C264:G264)=0,"",IF(COUNTIF(Cuentas!$C$6:$C$25,E264)=1,VLOOKUP(E264,Cuentas!$C$6:$G$25,4,FALSE),0))</f>
        <v/>
      </c>
      <c r="J264" s="1" t="str">
        <f>IF(COUNTA(C264:G264)=0,"",IF(AND(ISNUMBER(C264),C264&gt;0,D264&lt;&gt;"",COUNTIF($D$6:$D$305,D264)=1,COUNTIF(Cuentas!$C$6:$C$25,E264)=1,ISNUMBER(G264),IFERROR(VLOOKUP(E264,Cuentas!$C$6:$G$25,5,FALSE),"Revisar")="OK"),"OK","Revisar"))</f>
        <v/>
      </c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ht="27.0" customHeight="1">
      <c r="A265" s="1"/>
      <c r="B265" s="1"/>
      <c r="C265" s="8"/>
      <c r="D265" s="6"/>
      <c r="E265" s="6"/>
      <c r="F265" s="6"/>
      <c r="G265" s="13"/>
      <c r="H265" s="1" t="str">
        <f>IF(COUNTA(C265:G265)=0,"",IF(COUNTIF(Cuentas!$C$6:$C$25,E265)=1,VLOOKUP(E265,Cuentas!$C$6:$G$25,3,FALSE),"Sin cuenta"))</f>
        <v/>
      </c>
      <c r="I265" s="1" t="str">
        <f>IF(COUNTA(C265:G265)=0,"",IF(COUNTIF(Cuentas!$C$6:$C$25,E265)=1,VLOOKUP(E265,Cuentas!$C$6:$G$25,4,FALSE),0))</f>
        <v/>
      </c>
      <c r="J265" s="1" t="str">
        <f>IF(COUNTA(C265:G265)=0,"",IF(AND(ISNUMBER(C265),C265&gt;0,D265&lt;&gt;"",COUNTIF($D$6:$D$305,D265)=1,COUNTIF(Cuentas!$C$6:$C$25,E265)=1,ISNUMBER(G265),IFERROR(VLOOKUP(E265,Cuentas!$C$6:$G$25,5,FALSE),"Revisar")="OK"),"OK","Revisar"))</f>
        <v/>
      </c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ht="27.0" customHeight="1">
      <c r="A266" s="1"/>
      <c r="B266" s="1"/>
      <c r="C266" s="8"/>
      <c r="D266" s="6"/>
      <c r="E266" s="6"/>
      <c r="F266" s="6"/>
      <c r="G266" s="13"/>
      <c r="H266" s="1" t="str">
        <f>IF(COUNTA(C266:G266)=0,"",IF(COUNTIF(Cuentas!$C$6:$C$25,E266)=1,VLOOKUP(E266,Cuentas!$C$6:$G$25,3,FALSE),"Sin cuenta"))</f>
        <v/>
      </c>
      <c r="I266" s="1" t="str">
        <f>IF(COUNTA(C266:G266)=0,"",IF(COUNTIF(Cuentas!$C$6:$C$25,E266)=1,VLOOKUP(E266,Cuentas!$C$6:$G$25,4,FALSE),0))</f>
        <v/>
      </c>
      <c r="J266" s="1" t="str">
        <f>IF(COUNTA(C266:G266)=0,"",IF(AND(ISNUMBER(C266),C266&gt;0,D266&lt;&gt;"",COUNTIF($D$6:$D$305,D266)=1,COUNTIF(Cuentas!$C$6:$C$25,E266)=1,ISNUMBER(G266),IFERROR(VLOOKUP(E266,Cuentas!$C$6:$G$25,5,FALSE),"Revisar")="OK"),"OK","Revisar"))</f>
        <v/>
      </c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ht="27.0" customHeight="1">
      <c r="A267" s="1"/>
      <c r="B267" s="1"/>
      <c r="C267" s="8"/>
      <c r="D267" s="6"/>
      <c r="E267" s="6"/>
      <c r="F267" s="6"/>
      <c r="G267" s="13"/>
      <c r="H267" s="1" t="str">
        <f>IF(COUNTA(C267:G267)=0,"",IF(COUNTIF(Cuentas!$C$6:$C$25,E267)=1,VLOOKUP(E267,Cuentas!$C$6:$G$25,3,FALSE),"Sin cuenta"))</f>
        <v/>
      </c>
      <c r="I267" s="1" t="str">
        <f>IF(COUNTA(C267:G267)=0,"",IF(COUNTIF(Cuentas!$C$6:$C$25,E267)=1,VLOOKUP(E267,Cuentas!$C$6:$G$25,4,FALSE),0))</f>
        <v/>
      </c>
      <c r="J267" s="1" t="str">
        <f>IF(COUNTA(C267:G267)=0,"",IF(AND(ISNUMBER(C267),C267&gt;0,D267&lt;&gt;"",COUNTIF($D$6:$D$305,D267)=1,COUNTIF(Cuentas!$C$6:$C$25,E267)=1,ISNUMBER(G267),IFERROR(VLOOKUP(E267,Cuentas!$C$6:$G$25,5,FALSE),"Revisar")="OK"),"OK","Revisar"))</f>
        <v/>
      </c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ht="27.0" customHeight="1">
      <c r="A268" s="1"/>
      <c r="B268" s="1"/>
      <c r="C268" s="8"/>
      <c r="D268" s="6"/>
      <c r="E268" s="6"/>
      <c r="F268" s="6"/>
      <c r="G268" s="13"/>
      <c r="H268" s="1" t="str">
        <f>IF(COUNTA(C268:G268)=0,"",IF(COUNTIF(Cuentas!$C$6:$C$25,E268)=1,VLOOKUP(E268,Cuentas!$C$6:$G$25,3,FALSE),"Sin cuenta"))</f>
        <v/>
      </c>
      <c r="I268" s="1" t="str">
        <f>IF(COUNTA(C268:G268)=0,"",IF(COUNTIF(Cuentas!$C$6:$C$25,E268)=1,VLOOKUP(E268,Cuentas!$C$6:$G$25,4,FALSE),0))</f>
        <v/>
      </c>
      <c r="J268" s="1" t="str">
        <f>IF(COUNTA(C268:G268)=0,"",IF(AND(ISNUMBER(C268),C268&gt;0,D268&lt;&gt;"",COUNTIF($D$6:$D$305,D268)=1,COUNTIF(Cuentas!$C$6:$C$25,E268)=1,ISNUMBER(G268),IFERROR(VLOOKUP(E268,Cuentas!$C$6:$G$25,5,FALSE),"Revisar")="OK"),"OK","Revisar"))</f>
        <v/>
      </c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ht="27.0" customHeight="1">
      <c r="A269" s="1"/>
      <c r="B269" s="1"/>
      <c r="C269" s="8"/>
      <c r="D269" s="6"/>
      <c r="E269" s="6"/>
      <c r="F269" s="6"/>
      <c r="G269" s="13"/>
      <c r="H269" s="1" t="str">
        <f>IF(COUNTA(C269:G269)=0,"",IF(COUNTIF(Cuentas!$C$6:$C$25,E269)=1,VLOOKUP(E269,Cuentas!$C$6:$G$25,3,FALSE),"Sin cuenta"))</f>
        <v/>
      </c>
      <c r="I269" s="1" t="str">
        <f>IF(COUNTA(C269:G269)=0,"",IF(COUNTIF(Cuentas!$C$6:$C$25,E269)=1,VLOOKUP(E269,Cuentas!$C$6:$G$25,4,FALSE),0))</f>
        <v/>
      </c>
      <c r="J269" s="1" t="str">
        <f>IF(COUNTA(C269:G269)=0,"",IF(AND(ISNUMBER(C269),C269&gt;0,D269&lt;&gt;"",COUNTIF($D$6:$D$305,D269)=1,COUNTIF(Cuentas!$C$6:$C$25,E269)=1,ISNUMBER(G269),IFERROR(VLOOKUP(E269,Cuentas!$C$6:$G$25,5,FALSE),"Revisar")="OK"),"OK","Revisar"))</f>
        <v/>
      </c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ht="27.0" customHeight="1">
      <c r="A270" s="1"/>
      <c r="B270" s="1"/>
      <c r="C270" s="8"/>
      <c r="D270" s="6"/>
      <c r="E270" s="6"/>
      <c r="F270" s="6"/>
      <c r="G270" s="13"/>
      <c r="H270" s="1" t="str">
        <f>IF(COUNTA(C270:G270)=0,"",IF(COUNTIF(Cuentas!$C$6:$C$25,E270)=1,VLOOKUP(E270,Cuentas!$C$6:$G$25,3,FALSE),"Sin cuenta"))</f>
        <v/>
      </c>
      <c r="I270" s="1" t="str">
        <f>IF(COUNTA(C270:G270)=0,"",IF(COUNTIF(Cuentas!$C$6:$C$25,E270)=1,VLOOKUP(E270,Cuentas!$C$6:$G$25,4,FALSE),0))</f>
        <v/>
      </c>
      <c r="J270" s="1" t="str">
        <f>IF(COUNTA(C270:G270)=0,"",IF(AND(ISNUMBER(C270),C270&gt;0,D270&lt;&gt;"",COUNTIF($D$6:$D$305,D270)=1,COUNTIF(Cuentas!$C$6:$C$25,E270)=1,ISNUMBER(G270),IFERROR(VLOOKUP(E270,Cuentas!$C$6:$G$25,5,FALSE),"Revisar")="OK"),"OK","Revisar"))</f>
        <v/>
      </c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ht="27.0" customHeight="1">
      <c r="A271" s="1"/>
      <c r="B271" s="1"/>
      <c r="C271" s="8"/>
      <c r="D271" s="6"/>
      <c r="E271" s="6"/>
      <c r="F271" s="6"/>
      <c r="G271" s="13"/>
      <c r="H271" s="1" t="str">
        <f>IF(COUNTA(C271:G271)=0,"",IF(COUNTIF(Cuentas!$C$6:$C$25,E271)=1,VLOOKUP(E271,Cuentas!$C$6:$G$25,3,FALSE),"Sin cuenta"))</f>
        <v/>
      </c>
      <c r="I271" s="1" t="str">
        <f>IF(COUNTA(C271:G271)=0,"",IF(COUNTIF(Cuentas!$C$6:$C$25,E271)=1,VLOOKUP(E271,Cuentas!$C$6:$G$25,4,FALSE),0))</f>
        <v/>
      </c>
      <c r="J271" s="1" t="str">
        <f>IF(COUNTA(C271:G271)=0,"",IF(AND(ISNUMBER(C271),C271&gt;0,D271&lt;&gt;"",COUNTIF($D$6:$D$305,D271)=1,COUNTIF(Cuentas!$C$6:$C$25,E271)=1,ISNUMBER(G271),IFERROR(VLOOKUP(E271,Cuentas!$C$6:$G$25,5,FALSE),"Revisar")="OK"),"OK","Revisar"))</f>
        <v/>
      </c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ht="27.0" customHeight="1">
      <c r="A272" s="1"/>
      <c r="B272" s="1"/>
      <c r="C272" s="8"/>
      <c r="D272" s="6"/>
      <c r="E272" s="6"/>
      <c r="F272" s="6"/>
      <c r="G272" s="13"/>
      <c r="H272" s="1" t="str">
        <f>IF(COUNTA(C272:G272)=0,"",IF(COUNTIF(Cuentas!$C$6:$C$25,E272)=1,VLOOKUP(E272,Cuentas!$C$6:$G$25,3,FALSE),"Sin cuenta"))</f>
        <v/>
      </c>
      <c r="I272" s="1" t="str">
        <f>IF(COUNTA(C272:G272)=0,"",IF(COUNTIF(Cuentas!$C$6:$C$25,E272)=1,VLOOKUP(E272,Cuentas!$C$6:$G$25,4,FALSE),0))</f>
        <v/>
      </c>
      <c r="J272" s="1" t="str">
        <f>IF(COUNTA(C272:G272)=0,"",IF(AND(ISNUMBER(C272),C272&gt;0,D272&lt;&gt;"",COUNTIF($D$6:$D$305,D272)=1,COUNTIF(Cuentas!$C$6:$C$25,E272)=1,ISNUMBER(G272),IFERROR(VLOOKUP(E272,Cuentas!$C$6:$G$25,5,FALSE),"Revisar")="OK"),"OK","Revisar"))</f>
        <v/>
      </c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ht="27.0" customHeight="1">
      <c r="A273" s="1"/>
      <c r="B273" s="1"/>
      <c r="C273" s="8"/>
      <c r="D273" s="6"/>
      <c r="E273" s="6"/>
      <c r="F273" s="6"/>
      <c r="G273" s="13"/>
      <c r="H273" s="1" t="str">
        <f>IF(COUNTA(C273:G273)=0,"",IF(COUNTIF(Cuentas!$C$6:$C$25,E273)=1,VLOOKUP(E273,Cuentas!$C$6:$G$25,3,FALSE),"Sin cuenta"))</f>
        <v/>
      </c>
      <c r="I273" s="1" t="str">
        <f>IF(COUNTA(C273:G273)=0,"",IF(COUNTIF(Cuentas!$C$6:$C$25,E273)=1,VLOOKUP(E273,Cuentas!$C$6:$G$25,4,FALSE),0))</f>
        <v/>
      </c>
      <c r="J273" s="1" t="str">
        <f>IF(COUNTA(C273:G273)=0,"",IF(AND(ISNUMBER(C273),C273&gt;0,D273&lt;&gt;"",COUNTIF($D$6:$D$305,D273)=1,COUNTIF(Cuentas!$C$6:$C$25,E273)=1,ISNUMBER(G273),IFERROR(VLOOKUP(E273,Cuentas!$C$6:$G$25,5,FALSE),"Revisar")="OK"),"OK","Revisar"))</f>
        <v/>
      </c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ht="27.0" customHeight="1">
      <c r="A274" s="1"/>
      <c r="B274" s="1"/>
      <c r="C274" s="8"/>
      <c r="D274" s="6"/>
      <c r="E274" s="6"/>
      <c r="F274" s="6"/>
      <c r="G274" s="13"/>
      <c r="H274" s="1" t="str">
        <f>IF(COUNTA(C274:G274)=0,"",IF(COUNTIF(Cuentas!$C$6:$C$25,E274)=1,VLOOKUP(E274,Cuentas!$C$6:$G$25,3,FALSE),"Sin cuenta"))</f>
        <v/>
      </c>
      <c r="I274" s="1" t="str">
        <f>IF(COUNTA(C274:G274)=0,"",IF(COUNTIF(Cuentas!$C$6:$C$25,E274)=1,VLOOKUP(E274,Cuentas!$C$6:$G$25,4,FALSE),0))</f>
        <v/>
      </c>
      <c r="J274" s="1" t="str">
        <f>IF(COUNTA(C274:G274)=0,"",IF(AND(ISNUMBER(C274),C274&gt;0,D274&lt;&gt;"",COUNTIF($D$6:$D$305,D274)=1,COUNTIF(Cuentas!$C$6:$C$25,E274)=1,ISNUMBER(G274),IFERROR(VLOOKUP(E274,Cuentas!$C$6:$G$25,5,FALSE),"Revisar")="OK"),"OK","Revisar"))</f>
        <v/>
      </c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ht="27.0" customHeight="1">
      <c r="A275" s="1"/>
      <c r="B275" s="1"/>
      <c r="C275" s="8"/>
      <c r="D275" s="6"/>
      <c r="E275" s="6"/>
      <c r="F275" s="6"/>
      <c r="G275" s="13"/>
      <c r="H275" s="1" t="str">
        <f>IF(COUNTA(C275:G275)=0,"",IF(COUNTIF(Cuentas!$C$6:$C$25,E275)=1,VLOOKUP(E275,Cuentas!$C$6:$G$25,3,FALSE),"Sin cuenta"))</f>
        <v/>
      </c>
      <c r="I275" s="1" t="str">
        <f>IF(COUNTA(C275:G275)=0,"",IF(COUNTIF(Cuentas!$C$6:$C$25,E275)=1,VLOOKUP(E275,Cuentas!$C$6:$G$25,4,FALSE),0))</f>
        <v/>
      </c>
      <c r="J275" s="1" t="str">
        <f>IF(COUNTA(C275:G275)=0,"",IF(AND(ISNUMBER(C275),C275&gt;0,D275&lt;&gt;"",COUNTIF($D$6:$D$305,D275)=1,COUNTIF(Cuentas!$C$6:$C$25,E275)=1,ISNUMBER(G275),IFERROR(VLOOKUP(E275,Cuentas!$C$6:$G$25,5,FALSE),"Revisar")="OK"),"OK","Revisar"))</f>
        <v/>
      </c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ht="27.0" customHeight="1">
      <c r="A276" s="1"/>
      <c r="B276" s="1"/>
      <c r="C276" s="8"/>
      <c r="D276" s="6"/>
      <c r="E276" s="6"/>
      <c r="F276" s="6"/>
      <c r="G276" s="13"/>
      <c r="H276" s="1" t="str">
        <f>IF(COUNTA(C276:G276)=0,"",IF(COUNTIF(Cuentas!$C$6:$C$25,E276)=1,VLOOKUP(E276,Cuentas!$C$6:$G$25,3,FALSE),"Sin cuenta"))</f>
        <v/>
      </c>
      <c r="I276" s="1" t="str">
        <f>IF(COUNTA(C276:G276)=0,"",IF(COUNTIF(Cuentas!$C$6:$C$25,E276)=1,VLOOKUP(E276,Cuentas!$C$6:$G$25,4,FALSE),0))</f>
        <v/>
      </c>
      <c r="J276" s="1" t="str">
        <f>IF(COUNTA(C276:G276)=0,"",IF(AND(ISNUMBER(C276),C276&gt;0,D276&lt;&gt;"",COUNTIF($D$6:$D$305,D276)=1,COUNTIF(Cuentas!$C$6:$C$25,E276)=1,ISNUMBER(G276),IFERROR(VLOOKUP(E276,Cuentas!$C$6:$G$25,5,FALSE),"Revisar")="OK"),"OK","Revisar"))</f>
        <v/>
      </c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ht="27.0" customHeight="1">
      <c r="A277" s="1"/>
      <c r="B277" s="1"/>
      <c r="C277" s="8"/>
      <c r="D277" s="6"/>
      <c r="E277" s="6"/>
      <c r="F277" s="6"/>
      <c r="G277" s="13"/>
      <c r="H277" s="1" t="str">
        <f>IF(COUNTA(C277:G277)=0,"",IF(COUNTIF(Cuentas!$C$6:$C$25,E277)=1,VLOOKUP(E277,Cuentas!$C$6:$G$25,3,FALSE),"Sin cuenta"))</f>
        <v/>
      </c>
      <c r="I277" s="1" t="str">
        <f>IF(COUNTA(C277:G277)=0,"",IF(COUNTIF(Cuentas!$C$6:$C$25,E277)=1,VLOOKUP(E277,Cuentas!$C$6:$G$25,4,FALSE),0))</f>
        <v/>
      </c>
      <c r="J277" s="1" t="str">
        <f>IF(COUNTA(C277:G277)=0,"",IF(AND(ISNUMBER(C277),C277&gt;0,D277&lt;&gt;"",COUNTIF($D$6:$D$305,D277)=1,COUNTIF(Cuentas!$C$6:$C$25,E277)=1,ISNUMBER(G277),IFERROR(VLOOKUP(E277,Cuentas!$C$6:$G$25,5,FALSE),"Revisar")="OK"),"OK","Revisar"))</f>
        <v/>
      </c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ht="27.0" customHeight="1">
      <c r="A278" s="1"/>
      <c r="B278" s="1"/>
      <c r="C278" s="8"/>
      <c r="D278" s="6"/>
      <c r="E278" s="6"/>
      <c r="F278" s="6"/>
      <c r="G278" s="13"/>
      <c r="H278" s="1" t="str">
        <f>IF(COUNTA(C278:G278)=0,"",IF(COUNTIF(Cuentas!$C$6:$C$25,E278)=1,VLOOKUP(E278,Cuentas!$C$6:$G$25,3,FALSE),"Sin cuenta"))</f>
        <v/>
      </c>
      <c r="I278" s="1" t="str">
        <f>IF(COUNTA(C278:G278)=0,"",IF(COUNTIF(Cuentas!$C$6:$C$25,E278)=1,VLOOKUP(E278,Cuentas!$C$6:$G$25,4,FALSE),0))</f>
        <v/>
      </c>
      <c r="J278" s="1" t="str">
        <f>IF(COUNTA(C278:G278)=0,"",IF(AND(ISNUMBER(C278),C278&gt;0,D278&lt;&gt;"",COUNTIF($D$6:$D$305,D278)=1,COUNTIF(Cuentas!$C$6:$C$25,E278)=1,ISNUMBER(G278),IFERROR(VLOOKUP(E278,Cuentas!$C$6:$G$25,5,FALSE),"Revisar")="OK"),"OK","Revisar"))</f>
        <v/>
      </c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ht="27.0" customHeight="1">
      <c r="A279" s="1"/>
      <c r="B279" s="1"/>
      <c r="C279" s="8"/>
      <c r="D279" s="6"/>
      <c r="E279" s="6"/>
      <c r="F279" s="6"/>
      <c r="G279" s="13"/>
      <c r="H279" s="1" t="str">
        <f>IF(COUNTA(C279:G279)=0,"",IF(COUNTIF(Cuentas!$C$6:$C$25,E279)=1,VLOOKUP(E279,Cuentas!$C$6:$G$25,3,FALSE),"Sin cuenta"))</f>
        <v/>
      </c>
      <c r="I279" s="1" t="str">
        <f>IF(COUNTA(C279:G279)=0,"",IF(COUNTIF(Cuentas!$C$6:$C$25,E279)=1,VLOOKUP(E279,Cuentas!$C$6:$G$25,4,FALSE),0))</f>
        <v/>
      </c>
      <c r="J279" s="1" t="str">
        <f>IF(COUNTA(C279:G279)=0,"",IF(AND(ISNUMBER(C279),C279&gt;0,D279&lt;&gt;"",COUNTIF($D$6:$D$305,D279)=1,COUNTIF(Cuentas!$C$6:$C$25,E279)=1,ISNUMBER(G279),IFERROR(VLOOKUP(E279,Cuentas!$C$6:$G$25,5,FALSE),"Revisar")="OK"),"OK","Revisar"))</f>
        <v/>
      </c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ht="27.0" customHeight="1">
      <c r="A280" s="1"/>
      <c r="B280" s="1"/>
      <c r="C280" s="8"/>
      <c r="D280" s="6"/>
      <c r="E280" s="6"/>
      <c r="F280" s="6"/>
      <c r="G280" s="13"/>
      <c r="H280" s="1" t="str">
        <f>IF(COUNTA(C280:G280)=0,"",IF(COUNTIF(Cuentas!$C$6:$C$25,E280)=1,VLOOKUP(E280,Cuentas!$C$6:$G$25,3,FALSE),"Sin cuenta"))</f>
        <v/>
      </c>
      <c r="I280" s="1" t="str">
        <f>IF(COUNTA(C280:G280)=0,"",IF(COUNTIF(Cuentas!$C$6:$C$25,E280)=1,VLOOKUP(E280,Cuentas!$C$6:$G$25,4,FALSE),0))</f>
        <v/>
      </c>
      <c r="J280" s="1" t="str">
        <f>IF(COUNTA(C280:G280)=0,"",IF(AND(ISNUMBER(C280),C280&gt;0,D280&lt;&gt;"",COUNTIF($D$6:$D$305,D280)=1,COUNTIF(Cuentas!$C$6:$C$25,E280)=1,ISNUMBER(G280),IFERROR(VLOOKUP(E280,Cuentas!$C$6:$G$25,5,FALSE),"Revisar")="OK"),"OK","Revisar"))</f>
        <v/>
      </c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ht="27.0" customHeight="1">
      <c r="A281" s="1"/>
      <c r="B281" s="1"/>
      <c r="C281" s="8"/>
      <c r="D281" s="6"/>
      <c r="E281" s="6"/>
      <c r="F281" s="6"/>
      <c r="G281" s="13"/>
      <c r="H281" s="1" t="str">
        <f>IF(COUNTA(C281:G281)=0,"",IF(COUNTIF(Cuentas!$C$6:$C$25,E281)=1,VLOOKUP(E281,Cuentas!$C$6:$G$25,3,FALSE),"Sin cuenta"))</f>
        <v/>
      </c>
      <c r="I281" s="1" t="str">
        <f>IF(COUNTA(C281:G281)=0,"",IF(COUNTIF(Cuentas!$C$6:$C$25,E281)=1,VLOOKUP(E281,Cuentas!$C$6:$G$25,4,FALSE),0))</f>
        <v/>
      </c>
      <c r="J281" s="1" t="str">
        <f>IF(COUNTA(C281:G281)=0,"",IF(AND(ISNUMBER(C281),C281&gt;0,D281&lt;&gt;"",COUNTIF($D$6:$D$305,D281)=1,COUNTIF(Cuentas!$C$6:$C$25,E281)=1,ISNUMBER(G281),IFERROR(VLOOKUP(E281,Cuentas!$C$6:$G$25,5,FALSE),"Revisar")="OK"),"OK","Revisar"))</f>
        <v/>
      </c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ht="27.0" customHeight="1">
      <c r="A282" s="1"/>
      <c r="B282" s="1"/>
      <c r="C282" s="8"/>
      <c r="D282" s="6"/>
      <c r="E282" s="6"/>
      <c r="F282" s="6"/>
      <c r="G282" s="13"/>
      <c r="H282" s="1" t="str">
        <f>IF(COUNTA(C282:G282)=0,"",IF(COUNTIF(Cuentas!$C$6:$C$25,E282)=1,VLOOKUP(E282,Cuentas!$C$6:$G$25,3,FALSE),"Sin cuenta"))</f>
        <v/>
      </c>
      <c r="I282" s="1" t="str">
        <f>IF(COUNTA(C282:G282)=0,"",IF(COUNTIF(Cuentas!$C$6:$C$25,E282)=1,VLOOKUP(E282,Cuentas!$C$6:$G$25,4,FALSE),0))</f>
        <v/>
      </c>
      <c r="J282" s="1" t="str">
        <f>IF(COUNTA(C282:G282)=0,"",IF(AND(ISNUMBER(C282),C282&gt;0,D282&lt;&gt;"",COUNTIF($D$6:$D$305,D282)=1,COUNTIF(Cuentas!$C$6:$C$25,E282)=1,ISNUMBER(G282),IFERROR(VLOOKUP(E282,Cuentas!$C$6:$G$25,5,FALSE),"Revisar")="OK"),"OK","Revisar"))</f>
        <v/>
      </c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ht="27.0" customHeight="1">
      <c r="A283" s="1"/>
      <c r="B283" s="1"/>
      <c r="C283" s="8"/>
      <c r="D283" s="6"/>
      <c r="E283" s="6"/>
      <c r="F283" s="6"/>
      <c r="G283" s="13"/>
      <c r="H283" s="1" t="str">
        <f>IF(COUNTA(C283:G283)=0,"",IF(COUNTIF(Cuentas!$C$6:$C$25,E283)=1,VLOOKUP(E283,Cuentas!$C$6:$G$25,3,FALSE),"Sin cuenta"))</f>
        <v/>
      </c>
      <c r="I283" s="1" t="str">
        <f>IF(COUNTA(C283:G283)=0,"",IF(COUNTIF(Cuentas!$C$6:$C$25,E283)=1,VLOOKUP(E283,Cuentas!$C$6:$G$25,4,FALSE),0))</f>
        <v/>
      </c>
      <c r="J283" s="1" t="str">
        <f>IF(COUNTA(C283:G283)=0,"",IF(AND(ISNUMBER(C283),C283&gt;0,D283&lt;&gt;"",COUNTIF($D$6:$D$305,D283)=1,COUNTIF(Cuentas!$C$6:$C$25,E283)=1,ISNUMBER(G283),IFERROR(VLOOKUP(E283,Cuentas!$C$6:$G$25,5,FALSE),"Revisar")="OK"),"OK","Revisar"))</f>
        <v/>
      </c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ht="27.0" customHeight="1">
      <c r="A284" s="1"/>
      <c r="B284" s="1"/>
      <c r="C284" s="8"/>
      <c r="D284" s="6"/>
      <c r="E284" s="6"/>
      <c r="F284" s="6"/>
      <c r="G284" s="13"/>
      <c r="H284" s="1" t="str">
        <f>IF(COUNTA(C284:G284)=0,"",IF(COUNTIF(Cuentas!$C$6:$C$25,E284)=1,VLOOKUP(E284,Cuentas!$C$6:$G$25,3,FALSE),"Sin cuenta"))</f>
        <v/>
      </c>
      <c r="I284" s="1" t="str">
        <f>IF(COUNTA(C284:G284)=0,"",IF(COUNTIF(Cuentas!$C$6:$C$25,E284)=1,VLOOKUP(E284,Cuentas!$C$6:$G$25,4,FALSE),0))</f>
        <v/>
      </c>
      <c r="J284" s="1" t="str">
        <f>IF(COUNTA(C284:G284)=0,"",IF(AND(ISNUMBER(C284),C284&gt;0,D284&lt;&gt;"",COUNTIF($D$6:$D$305,D284)=1,COUNTIF(Cuentas!$C$6:$C$25,E284)=1,ISNUMBER(G284),IFERROR(VLOOKUP(E284,Cuentas!$C$6:$G$25,5,FALSE),"Revisar")="OK"),"OK","Revisar"))</f>
        <v/>
      </c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ht="27.0" customHeight="1">
      <c r="A285" s="1"/>
      <c r="B285" s="1"/>
      <c r="C285" s="8"/>
      <c r="D285" s="6"/>
      <c r="E285" s="6"/>
      <c r="F285" s="6"/>
      <c r="G285" s="13"/>
      <c r="H285" s="1" t="str">
        <f>IF(COUNTA(C285:G285)=0,"",IF(COUNTIF(Cuentas!$C$6:$C$25,E285)=1,VLOOKUP(E285,Cuentas!$C$6:$G$25,3,FALSE),"Sin cuenta"))</f>
        <v/>
      </c>
      <c r="I285" s="1" t="str">
        <f>IF(COUNTA(C285:G285)=0,"",IF(COUNTIF(Cuentas!$C$6:$C$25,E285)=1,VLOOKUP(E285,Cuentas!$C$6:$G$25,4,FALSE),0))</f>
        <v/>
      </c>
      <c r="J285" s="1" t="str">
        <f>IF(COUNTA(C285:G285)=0,"",IF(AND(ISNUMBER(C285),C285&gt;0,D285&lt;&gt;"",COUNTIF($D$6:$D$305,D285)=1,COUNTIF(Cuentas!$C$6:$C$25,E285)=1,ISNUMBER(G285),IFERROR(VLOOKUP(E285,Cuentas!$C$6:$G$25,5,FALSE),"Revisar")="OK"),"OK","Revisar"))</f>
        <v/>
      </c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ht="27.0" customHeight="1">
      <c r="A286" s="1"/>
      <c r="B286" s="1"/>
      <c r="C286" s="8"/>
      <c r="D286" s="6"/>
      <c r="E286" s="6"/>
      <c r="F286" s="6"/>
      <c r="G286" s="13"/>
      <c r="H286" s="1" t="str">
        <f>IF(COUNTA(C286:G286)=0,"",IF(COUNTIF(Cuentas!$C$6:$C$25,E286)=1,VLOOKUP(E286,Cuentas!$C$6:$G$25,3,FALSE),"Sin cuenta"))</f>
        <v/>
      </c>
      <c r="I286" s="1" t="str">
        <f>IF(COUNTA(C286:G286)=0,"",IF(COUNTIF(Cuentas!$C$6:$C$25,E286)=1,VLOOKUP(E286,Cuentas!$C$6:$G$25,4,FALSE),0))</f>
        <v/>
      </c>
      <c r="J286" s="1" t="str">
        <f>IF(COUNTA(C286:G286)=0,"",IF(AND(ISNUMBER(C286),C286&gt;0,D286&lt;&gt;"",COUNTIF($D$6:$D$305,D286)=1,COUNTIF(Cuentas!$C$6:$C$25,E286)=1,ISNUMBER(G286),IFERROR(VLOOKUP(E286,Cuentas!$C$6:$G$25,5,FALSE),"Revisar")="OK"),"OK","Revisar"))</f>
        <v/>
      </c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ht="27.0" customHeight="1">
      <c r="A287" s="1"/>
      <c r="B287" s="1"/>
      <c r="C287" s="8"/>
      <c r="D287" s="6"/>
      <c r="E287" s="6"/>
      <c r="F287" s="6"/>
      <c r="G287" s="13"/>
      <c r="H287" s="1" t="str">
        <f>IF(COUNTA(C287:G287)=0,"",IF(COUNTIF(Cuentas!$C$6:$C$25,E287)=1,VLOOKUP(E287,Cuentas!$C$6:$G$25,3,FALSE),"Sin cuenta"))</f>
        <v/>
      </c>
      <c r="I287" s="1" t="str">
        <f>IF(COUNTA(C287:G287)=0,"",IF(COUNTIF(Cuentas!$C$6:$C$25,E287)=1,VLOOKUP(E287,Cuentas!$C$6:$G$25,4,FALSE),0))</f>
        <v/>
      </c>
      <c r="J287" s="1" t="str">
        <f>IF(COUNTA(C287:G287)=0,"",IF(AND(ISNUMBER(C287),C287&gt;0,D287&lt;&gt;"",COUNTIF($D$6:$D$305,D287)=1,COUNTIF(Cuentas!$C$6:$C$25,E287)=1,ISNUMBER(G287),IFERROR(VLOOKUP(E287,Cuentas!$C$6:$G$25,5,FALSE),"Revisar")="OK"),"OK","Revisar"))</f>
        <v/>
      </c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ht="27.0" customHeight="1">
      <c r="A288" s="1"/>
      <c r="B288" s="1"/>
      <c r="C288" s="8"/>
      <c r="D288" s="6"/>
      <c r="E288" s="6"/>
      <c r="F288" s="6"/>
      <c r="G288" s="13"/>
      <c r="H288" s="1" t="str">
        <f>IF(COUNTA(C288:G288)=0,"",IF(COUNTIF(Cuentas!$C$6:$C$25,E288)=1,VLOOKUP(E288,Cuentas!$C$6:$G$25,3,FALSE),"Sin cuenta"))</f>
        <v/>
      </c>
      <c r="I288" s="1" t="str">
        <f>IF(COUNTA(C288:G288)=0,"",IF(COUNTIF(Cuentas!$C$6:$C$25,E288)=1,VLOOKUP(E288,Cuentas!$C$6:$G$25,4,FALSE),0))</f>
        <v/>
      </c>
      <c r="J288" s="1" t="str">
        <f>IF(COUNTA(C288:G288)=0,"",IF(AND(ISNUMBER(C288),C288&gt;0,D288&lt;&gt;"",COUNTIF($D$6:$D$305,D288)=1,COUNTIF(Cuentas!$C$6:$C$25,E288)=1,ISNUMBER(G288),IFERROR(VLOOKUP(E288,Cuentas!$C$6:$G$25,5,FALSE),"Revisar")="OK"),"OK","Revisar"))</f>
        <v/>
      </c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ht="27.0" customHeight="1">
      <c r="A289" s="1"/>
      <c r="B289" s="1"/>
      <c r="C289" s="8"/>
      <c r="D289" s="6"/>
      <c r="E289" s="6"/>
      <c r="F289" s="6"/>
      <c r="G289" s="13"/>
      <c r="H289" s="1" t="str">
        <f>IF(COUNTA(C289:G289)=0,"",IF(COUNTIF(Cuentas!$C$6:$C$25,E289)=1,VLOOKUP(E289,Cuentas!$C$6:$G$25,3,FALSE),"Sin cuenta"))</f>
        <v/>
      </c>
      <c r="I289" s="1" t="str">
        <f>IF(COUNTA(C289:G289)=0,"",IF(COUNTIF(Cuentas!$C$6:$C$25,E289)=1,VLOOKUP(E289,Cuentas!$C$6:$G$25,4,FALSE),0))</f>
        <v/>
      </c>
      <c r="J289" s="1" t="str">
        <f>IF(COUNTA(C289:G289)=0,"",IF(AND(ISNUMBER(C289),C289&gt;0,D289&lt;&gt;"",COUNTIF($D$6:$D$305,D289)=1,COUNTIF(Cuentas!$C$6:$C$25,E289)=1,ISNUMBER(G289),IFERROR(VLOOKUP(E289,Cuentas!$C$6:$G$25,5,FALSE),"Revisar")="OK"),"OK","Revisar"))</f>
        <v/>
      </c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ht="27.0" customHeight="1">
      <c r="A290" s="1"/>
      <c r="B290" s="1"/>
      <c r="C290" s="8"/>
      <c r="D290" s="6"/>
      <c r="E290" s="6"/>
      <c r="F290" s="6"/>
      <c r="G290" s="13"/>
      <c r="H290" s="1" t="str">
        <f>IF(COUNTA(C290:G290)=0,"",IF(COUNTIF(Cuentas!$C$6:$C$25,E290)=1,VLOOKUP(E290,Cuentas!$C$6:$G$25,3,FALSE),"Sin cuenta"))</f>
        <v/>
      </c>
      <c r="I290" s="1" t="str">
        <f>IF(COUNTA(C290:G290)=0,"",IF(COUNTIF(Cuentas!$C$6:$C$25,E290)=1,VLOOKUP(E290,Cuentas!$C$6:$G$25,4,FALSE),0))</f>
        <v/>
      </c>
      <c r="J290" s="1" t="str">
        <f>IF(COUNTA(C290:G290)=0,"",IF(AND(ISNUMBER(C290),C290&gt;0,D290&lt;&gt;"",COUNTIF($D$6:$D$305,D290)=1,COUNTIF(Cuentas!$C$6:$C$25,E290)=1,ISNUMBER(G290),IFERROR(VLOOKUP(E290,Cuentas!$C$6:$G$25,5,FALSE),"Revisar")="OK"),"OK","Revisar"))</f>
        <v/>
      </c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ht="27.0" customHeight="1">
      <c r="A291" s="1"/>
      <c r="B291" s="1"/>
      <c r="C291" s="8"/>
      <c r="D291" s="6"/>
      <c r="E291" s="6"/>
      <c r="F291" s="6"/>
      <c r="G291" s="13"/>
      <c r="H291" s="1" t="str">
        <f>IF(COUNTA(C291:G291)=0,"",IF(COUNTIF(Cuentas!$C$6:$C$25,E291)=1,VLOOKUP(E291,Cuentas!$C$6:$G$25,3,FALSE),"Sin cuenta"))</f>
        <v/>
      </c>
      <c r="I291" s="1" t="str">
        <f>IF(COUNTA(C291:G291)=0,"",IF(COUNTIF(Cuentas!$C$6:$C$25,E291)=1,VLOOKUP(E291,Cuentas!$C$6:$G$25,4,FALSE),0))</f>
        <v/>
      </c>
      <c r="J291" s="1" t="str">
        <f>IF(COUNTA(C291:G291)=0,"",IF(AND(ISNUMBER(C291),C291&gt;0,D291&lt;&gt;"",COUNTIF($D$6:$D$305,D291)=1,COUNTIF(Cuentas!$C$6:$C$25,E291)=1,ISNUMBER(G291),IFERROR(VLOOKUP(E291,Cuentas!$C$6:$G$25,5,FALSE),"Revisar")="OK"),"OK","Revisar"))</f>
        <v/>
      </c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ht="27.0" customHeight="1">
      <c r="A292" s="1"/>
      <c r="B292" s="1"/>
      <c r="C292" s="8"/>
      <c r="D292" s="6"/>
      <c r="E292" s="6"/>
      <c r="F292" s="6"/>
      <c r="G292" s="13"/>
      <c r="H292" s="1" t="str">
        <f>IF(COUNTA(C292:G292)=0,"",IF(COUNTIF(Cuentas!$C$6:$C$25,E292)=1,VLOOKUP(E292,Cuentas!$C$6:$G$25,3,FALSE),"Sin cuenta"))</f>
        <v/>
      </c>
      <c r="I292" s="1" t="str">
        <f>IF(COUNTA(C292:G292)=0,"",IF(COUNTIF(Cuentas!$C$6:$C$25,E292)=1,VLOOKUP(E292,Cuentas!$C$6:$G$25,4,FALSE),0))</f>
        <v/>
      </c>
      <c r="J292" s="1" t="str">
        <f>IF(COUNTA(C292:G292)=0,"",IF(AND(ISNUMBER(C292),C292&gt;0,D292&lt;&gt;"",COUNTIF($D$6:$D$305,D292)=1,COUNTIF(Cuentas!$C$6:$C$25,E292)=1,ISNUMBER(G292),IFERROR(VLOOKUP(E292,Cuentas!$C$6:$G$25,5,FALSE),"Revisar")="OK"),"OK","Revisar"))</f>
        <v/>
      </c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ht="27.0" customHeight="1">
      <c r="A293" s="1"/>
      <c r="B293" s="1"/>
      <c r="C293" s="8"/>
      <c r="D293" s="6"/>
      <c r="E293" s="6"/>
      <c r="F293" s="6"/>
      <c r="G293" s="13"/>
      <c r="H293" s="1" t="str">
        <f>IF(COUNTA(C293:G293)=0,"",IF(COUNTIF(Cuentas!$C$6:$C$25,E293)=1,VLOOKUP(E293,Cuentas!$C$6:$G$25,3,FALSE),"Sin cuenta"))</f>
        <v/>
      </c>
      <c r="I293" s="1" t="str">
        <f>IF(COUNTA(C293:G293)=0,"",IF(COUNTIF(Cuentas!$C$6:$C$25,E293)=1,VLOOKUP(E293,Cuentas!$C$6:$G$25,4,FALSE),0))</f>
        <v/>
      </c>
      <c r="J293" s="1" t="str">
        <f>IF(COUNTA(C293:G293)=0,"",IF(AND(ISNUMBER(C293),C293&gt;0,D293&lt;&gt;"",COUNTIF($D$6:$D$305,D293)=1,COUNTIF(Cuentas!$C$6:$C$25,E293)=1,ISNUMBER(G293),IFERROR(VLOOKUP(E293,Cuentas!$C$6:$G$25,5,FALSE),"Revisar")="OK"),"OK","Revisar"))</f>
        <v/>
      </c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ht="27.0" customHeight="1">
      <c r="A294" s="1"/>
      <c r="B294" s="1"/>
      <c r="C294" s="8"/>
      <c r="D294" s="6"/>
      <c r="E294" s="6"/>
      <c r="F294" s="6"/>
      <c r="G294" s="13"/>
      <c r="H294" s="1" t="str">
        <f>IF(COUNTA(C294:G294)=0,"",IF(COUNTIF(Cuentas!$C$6:$C$25,E294)=1,VLOOKUP(E294,Cuentas!$C$6:$G$25,3,FALSE),"Sin cuenta"))</f>
        <v/>
      </c>
      <c r="I294" s="1" t="str">
        <f>IF(COUNTA(C294:G294)=0,"",IF(COUNTIF(Cuentas!$C$6:$C$25,E294)=1,VLOOKUP(E294,Cuentas!$C$6:$G$25,4,FALSE),0))</f>
        <v/>
      </c>
      <c r="J294" s="1" t="str">
        <f>IF(COUNTA(C294:G294)=0,"",IF(AND(ISNUMBER(C294),C294&gt;0,D294&lt;&gt;"",COUNTIF($D$6:$D$305,D294)=1,COUNTIF(Cuentas!$C$6:$C$25,E294)=1,ISNUMBER(G294),IFERROR(VLOOKUP(E294,Cuentas!$C$6:$G$25,5,FALSE),"Revisar")="OK"),"OK","Revisar"))</f>
        <v/>
      </c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ht="27.0" customHeight="1">
      <c r="A295" s="1"/>
      <c r="B295" s="1"/>
      <c r="C295" s="8"/>
      <c r="D295" s="6"/>
      <c r="E295" s="6"/>
      <c r="F295" s="6"/>
      <c r="G295" s="13"/>
      <c r="H295" s="1" t="str">
        <f>IF(COUNTA(C295:G295)=0,"",IF(COUNTIF(Cuentas!$C$6:$C$25,E295)=1,VLOOKUP(E295,Cuentas!$C$6:$G$25,3,FALSE),"Sin cuenta"))</f>
        <v/>
      </c>
      <c r="I295" s="1" t="str">
        <f>IF(COUNTA(C295:G295)=0,"",IF(COUNTIF(Cuentas!$C$6:$C$25,E295)=1,VLOOKUP(E295,Cuentas!$C$6:$G$25,4,FALSE),0))</f>
        <v/>
      </c>
      <c r="J295" s="1" t="str">
        <f>IF(COUNTA(C295:G295)=0,"",IF(AND(ISNUMBER(C295),C295&gt;0,D295&lt;&gt;"",COUNTIF($D$6:$D$305,D295)=1,COUNTIF(Cuentas!$C$6:$C$25,E295)=1,ISNUMBER(G295),IFERROR(VLOOKUP(E295,Cuentas!$C$6:$G$25,5,FALSE),"Revisar")="OK"),"OK","Revisar"))</f>
        <v/>
      </c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ht="27.0" customHeight="1">
      <c r="A296" s="1"/>
      <c r="B296" s="1"/>
      <c r="C296" s="8"/>
      <c r="D296" s="6"/>
      <c r="E296" s="6"/>
      <c r="F296" s="6"/>
      <c r="G296" s="13"/>
      <c r="H296" s="1" t="str">
        <f>IF(COUNTA(C296:G296)=0,"",IF(COUNTIF(Cuentas!$C$6:$C$25,E296)=1,VLOOKUP(E296,Cuentas!$C$6:$G$25,3,FALSE),"Sin cuenta"))</f>
        <v/>
      </c>
      <c r="I296" s="1" t="str">
        <f>IF(COUNTA(C296:G296)=0,"",IF(COUNTIF(Cuentas!$C$6:$C$25,E296)=1,VLOOKUP(E296,Cuentas!$C$6:$G$25,4,FALSE),0))</f>
        <v/>
      </c>
      <c r="J296" s="1" t="str">
        <f>IF(COUNTA(C296:G296)=0,"",IF(AND(ISNUMBER(C296),C296&gt;0,D296&lt;&gt;"",COUNTIF($D$6:$D$305,D296)=1,COUNTIF(Cuentas!$C$6:$C$25,E296)=1,ISNUMBER(G296),IFERROR(VLOOKUP(E296,Cuentas!$C$6:$G$25,5,FALSE),"Revisar")="OK"),"OK","Revisar"))</f>
        <v/>
      </c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ht="27.0" customHeight="1">
      <c r="A297" s="1"/>
      <c r="B297" s="1"/>
      <c r="C297" s="8"/>
      <c r="D297" s="6"/>
      <c r="E297" s="6"/>
      <c r="F297" s="6"/>
      <c r="G297" s="13"/>
      <c r="H297" s="1" t="str">
        <f>IF(COUNTA(C297:G297)=0,"",IF(COUNTIF(Cuentas!$C$6:$C$25,E297)=1,VLOOKUP(E297,Cuentas!$C$6:$G$25,3,FALSE),"Sin cuenta"))</f>
        <v/>
      </c>
      <c r="I297" s="1" t="str">
        <f>IF(COUNTA(C297:G297)=0,"",IF(COUNTIF(Cuentas!$C$6:$C$25,E297)=1,VLOOKUP(E297,Cuentas!$C$6:$G$25,4,FALSE),0))</f>
        <v/>
      </c>
      <c r="J297" s="1" t="str">
        <f>IF(COUNTA(C297:G297)=0,"",IF(AND(ISNUMBER(C297),C297&gt;0,D297&lt;&gt;"",COUNTIF($D$6:$D$305,D297)=1,COUNTIF(Cuentas!$C$6:$C$25,E297)=1,ISNUMBER(G297),IFERROR(VLOOKUP(E297,Cuentas!$C$6:$G$25,5,FALSE),"Revisar")="OK"),"OK","Revisar"))</f>
        <v/>
      </c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ht="27.0" customHeight="1">
      <c r="A298" s="1"/>
      <c r="B298" s="1"/>
      <c r="C298" s="8"/>
      <c r="D298" s="6"/>
      <c r="E298" s="6"/>
      <c r="F298" s="6"/>
      <c r="G298" s="13"/>
      <c r="H298" s="1" t="str">
        <f>IF(COUNTA(C298:G298)=0,"",IF(COUNTIF(Cuentas!$C$6:$C$25,E298)=1,VLOOKUP(E298,Cuentas!$C$6:$G$25,3,FALSE),"Sin cuenta"))</f>
        <v/>
      </c>
      <c r="I298" s="1" t="str">
        <f>IF(COUNTA(C298:G298)=0,"",IF(COUNTIF(Cuentas!$C$6:$C$25,E298)=1,VLOOKUP(E298,Cuentas!$C$6:$G$25,4,FALSE),0))</f>
        <v/>
      </c>
      <c r="J298" s="1" t="str">
        <f>IF(COUNTA(C298:G298)=0,"",IF(AND(ISNUMBER(C298),C298&gt;0,D298&lt;&gt;"",COUNTIF($D$6:$D$305,D298)=1,COUNTIF(Cuentas!$C$6:$C$25,E298)=1,ISNUMBER(G298),IFERROR(VLOOKUP(E298,Cuentas!$C$6:$G$25,5,FALSE),"Revisar")="OK"),"OK","Revisar"))</f>
        <v/>
      </c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ht="27.0" customHeight="1">
      <c r="A299" s="1"/>
      <c r="B299" s="1"/>
      <c r="C299" s="8"/>
      <c r="D299" s="6"/>
      <c r="E299" s="6"/>
      <c r="F299" s="6"/>
      <c r="G299" s="13"/>
      <c r="H299" s="1" t="str">
        <f>IF(COUNTA(C299:G299)=0,"",IF(COUNTIF(Cuentas!$C$6:$C$25,E299)=1,VLOOKUP(E299,Cuentas!$C$6:$G$25,3,FALSE),"Sin cuenta"))</f>
        <v/>
      </c>
      <c r="I299" s="1" t="str">
        <f>IF(COUNTA(C299:G299)=0,"",IF(COUNTIF(Cuentas!$C$6:$C$25,E299)=1,VLOOKUP(E299,Cuentas!$C$6:$G$25,4,FALSE),0))</f>
        <v/>
      </c>
      <c r="J299" s="1" t="str">
        <f>IF(COUNTA(C299:G299)=0,"",IF(AND(ISNUMBER(C299),C299&gt;0,D299&lt;&gt;"",COUNTIF($D$6:$D$305,D299)=1,COUNTIF(Cuentas!$C$6:$C$25,E299)=1,ISNUMBER(G299),IFERROR(VLOOKUP(E299,Cuentas!$C$6:$G$25,5,FALSE),"Revisar")="OK"),"OK","Revisar"))</f>
        <v/>
      </c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ht="27.0" customHeight="1">
      <c r="A300" s="1"/>
      <c r="B300" s="1"/>
      <c r="C300" s="8"/>
      <c r="D300" s="6"/>
      <c r="E300" s="6"/>
      <c r="F300" s="6"/>
      <c r="G300" s="13"/>
      <c r="H300" s="1" t="str">
        <f>IF(COUNTA(C300:G300)=0,"",IF(COUNTIF(Cuentas!$C$6:$C$25,E300)=1,VLOOKUP(E300,Cuentas!$C$6:$G$25,3,FALSE),"Sin cuenta"))</f>
        <v/>
      </c>
      <c r="I300" s="1" t="str">
        <f>IF(COUNTA(C300:G300)=0,"",IF(COUNTIF(Cuentas!$C$6:$C$25,E300)=1,VLOOKUP(E300,Cuentas!$C$6:$G$25,4,FALSE),0))</f>
        <v/>
      </c>
      <c r="J300" s="1" t="str">
        <f>IF(COUNTA(C300:G300)=0,"",IF(AND(ISNUMBER(C300),C300&gt;0,D300&lt;&gt;"",COUNTIF($D$6:$D$305,D300)=1,COUNTIF(Cuentas!$C$6:$C$25,E300)=1,ISNUMBER(G300),IFERROR(VLOOKUP(E300,Cuentas!$C$6:$G$25,5,FALSE),"Revisar")="OK"),"OK","Revisar"))</f>
        <v/>
      </c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ht="27.0" customHeight="1">
      <c r="A301" s="1"/>
      <c r="B301" s="1"/>
      <c r="C301" s="8"/>
      <c r="D301" s="6"/>
      <c r="E301" s="6"/>
      <c r="F301" s="6"/>
      <c r="G301" s="13"/>
      <c r="H301" s="1" t="str">
        <f>IF(COUNTA(C301:G301)=0,"",IF(COUNTIF(Cuentas!$C$6:$C$25,E301)=1,VLOOKUP(E301,Cuentas!$C$6:$G$25,3,FALSE),"Sin cuenta"))</f>
        <v/>
      </c>
      <c r="I301" s="1" t="str">
        <f>IF(COUNTA(C301:G301)=0,"",IF(COUNTIF(Cuentas!$C$6:$C$25,E301)=1,VLOOKUP(E301,Cuentas!$C$6:$G$25,4,FALSE),0))</f>
        <v/>
      </c>
      <c r="J301" s="1" t="str">
        <f>IF(COUNTA(C301:G301)=0,"",IF(AND(ISNUMBER(C301),C301&gt;0,D301&lt;&gt;"",COUNTIF($D$6:$D$305,D301)=1,COUNTIF(Cuentas!$C$6:$C$25,E301)=1,ISNUMBER(G301),IFERROR(VLOOKUP(E301,Cuentas!$C$6:$G$25,5,FALSE),"Revisar")="OK"),"OK","Revisar"))</f>
        <v/>
      </c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ht="27.0" customHeight="1">
      <c r="A302" s="1"/>
      <c r="B302" s="1"/>
      <c r="C302" s="8"/>
      <c r="D302" s="6"/>
      <c r="E302" s="6"/>
      <c r="F302" s="6"/>
      <c r="G302" s="13"/>
      <c r="H302" s="1" t="str">
        <f>IF(COUNTA(C302:G302)=0,"",IF(COUNTIF(Cuentas!$C$6:$C$25,E302)=1,VLOOKUP(E302,Cuentas!$C$6:$G$25,3,FALSE),"Sin cuenta"))</f>
        <v/>
      </c>
      <c r="I302" s="1" t="str">
        <f>IF(COUNTA(C302:G302)=0,"",IF(COUNTIF(Cuentas!$C$6:$C$25,E302)=1,VLOOKUP(E302,Cuentas!$C$6:$G$25,4,FALSE),0))</f>
        <v/>
      </c>
      <c r="J302" s="1" t="str">
        <f>IF(COUNTA(C302:G302)=0,"",IF(AND(ISNUMBER(C302),C302&gt;0,D302&lt;&gt;"",COUNTIF($D$6:$D$305,D302)=1,COUNTIF(Cuentas!$C$6:$C$25,E302)=1,ISNUMBER(G302),IFERROR(VLOOKUP(E302,Cuentas!$C$6:$G$25,5,FALSE),"Revisar")="OK"),"OK","Revisar"))</f>
        <v/>
      </c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ht="27.0" customHeight="1">
      <c r="A303" s="1"/>
      <c r="B303" s="1"/>
      <c r="C303" s="8"/>
      <c r="D303" s="6"/>
      <c r="E303" s="6"/>
      <c r="F303" s="6"/>
      <c r="G303" s="13"/>
      <c r="H303" s="1" t="str">
        <f>IF(COUNTA(C303:G303)=0,"",IF(COUNTIF(Cuentas!$C$6:$C$25,E303)=1,VLOOKUP(E303,Cuentas!$C$6:$G$25,3,FALSE),"Sin cuenta"))</f>
        <v/>
      </c>
      <c r="I303" s="1" t="str">
        <f>IF(COUNTA(C303:G303)=0,"",IF(COUNTIF(Cuentas!$C$6:$C$25,E303)=1,VLOOKUP(E303,Cuentas!$C$6:$G$25,4,FALSE),0))</f>
        <v/>
      </c>
      <c r="J303" s="1" t="str">
        <f>IF(COUNTA(C303:G303)=0,"",IF(AND(ISNUMBER(C303),C303&gt;0,D303&lt;&gt;"",COUNTIF($D$6:$D$305,D303)=1,COUNTIF(Cuentas!$C$6:$C$25,E303)=1,ISNUMBER(G303),IFERROR(VLOOKUP(E303,Cuentas!$C$6:$G$25,5,FALSE),"Revisar")="OK"),"OK","Revisar"))</f>
        <v/>
      </c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ht="27.0" customHeight="1">
      <c r="A304" s="1"/>
      <c r="B304" s="1"/>
      <c r="C304" s="8"/>
      <c r="D304" s="6"/>
      <c r="E304" s="6"/>
      <c r="F304" s="6"/>
      <c r="G304" s="13"/>
      <c r="H304" s="1" t="str">
        <f>IF(COUNTA(C304:G304)=0,"",IF(COUNTIF(Cuentas!$C$6:$C$25,E304)=1,VLOOKUP(E304,Cuentas!$C$6:$G$25,3,FALSE),"Sin cuenta"))</f>
        <v/>
      </c>
      <c r="I304" s="1" t="str">
        <f>IF(COUNTA(C304:G304)=0,"",IF(COUNTIF(Cuentas!$C$6:$C$25,E304)=1,VLOOKUP(E304,Cuentas!$C$6:$G$25,4,FALSE),0))</f>
        <v/>
      </c>
      <c r="J304" s="1" t="str">
        <f>IF(COUNTA(C304:G304)=0,"",IF(AND(ISNUMBER(C304),C304&gt;0,D304&lt;&gt;"",COUNTIF($D$6:$D$305,D304)=1,COUNTIF(Cuentas!$C$6:$C$25,E304)=1,ISNUMBER(G304),IFERROR(VLOOKUP(E304,Cuentas!$C$6:$G$25,5,FALSE),"Revisar")="OK"),"OK","Revisar"))</f>
        <v/>
      </c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ht="27.0" customHeight="1">
      <c r="A305" s="1"/>
      <c r="B305" s="1"/>
      <c r="C305" s="8"/>
      <c r="D305" s="6"/>
      <c r="E305" s="6"/>
      <c r="F305" s="6"/>
      <c r="G305" s="13"/>
      <c r="H305" s="1" t="str">
        <f>IF(COUNTA(C305:G305)=0,"",IF(COUNTIF(Cuentas!$C$6:$C$25,E305)=1,VLOOKUP(E305,Cuentas!$C$6:$G$25,3,FALSE),"Sin cuenta"))</f>
        <v/>
      </c>
      <c r="I305" s="1" t="str">
        <f>IF(COUNTA(C305:G305)=0,"",IF(COUNTIF(Cuentas!$C$6:$C$25,E305)=1,VLOOKUP(E305,Cuentas!$C$6:$G$25,4,FALSE),0))</f>
        <v/>
      </c>
      <c r="J305" s="1" t="str">
        <f>IF(COUNTA(C305:G305)=0,"",IF(AND(ISNUMBER(C305),C305&gt;0,D305&lt;&gt;"",COUNTIF($D$6:$D$305,D305)=1,COUNTIF(Cuentas!$C$6:$C$25,E305)=1,ISNUMBER(G305),IFERROR(VLOOKUP(E305,Cuentas!$C$6:$G$25,5,FALSE),"Revisar")="OK"),"OK","Revisar"))</f>
        <v/>
      </c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J6:J305">
    <cfRule type="containsText" dxfId="0" priority="1" operator="containsText" text="Revisar">
      <formula>NOT(ISERROR(SEARCH(("Revisar"),(J6))))</formula>
    </cfRule>
  </conditionalFormatting>
  <dataValidations>
    <dataValidation type="list" allowBlank="1" sqref="E6:E305">
      <formula1>Cuentas!$C$6:$C$25</formula1>
    </dataValidation>
    <dataValidation type="decimal" allowBlank="1" sqref="G6:G305">
      <formula1>-1.0E12</formula1>
      <formula2>1.0E12</formula2>
    </dataValidation>
  </dataValidations>
  <printOptions/>
  <pageMargins bottom="0.75" footer="0.0" header="0.0" left="0.7" right="0.7" top="0.75"/>
  <pageSetup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68575"/>
    <pageSetUpPr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2" width="3.0"/>
    <col customWidth="1" min="3" max="3" width="17.0"/>
    <col customWidth="1" min="4" max="4" width="32.0"/>
    <col customWidth="1" min="5" max="5" width="25.0"/>
    <col customWidth="1" min="6" max="22" width="19.0"/>
    <col customWidth="1" min="23" max="26" width="8.63"/>
  </cols>
  <sheetData>
    <row r="1" ht="27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7.0" customHeight="1">
      <c r="A2" s="1"/>
      <c r="B2" s="1"/>
      <c r="C2" s="2" t="s">
        <v>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27.0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7.0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48.0" customHeight="1">
      <c r="A5" s="1"/>
      <c r="B5" s="1"/>
      <c r="C5" s="5" t="s">
        <v>3</v>
      </c>
      <c r="D5" s="5" t="s">
        <v>5</v>
      </c>
      <c r="E5" s="5" t="s">
        <v>6</v>
      </c>
      <c r="F5" s="5" t="s">
        <v>8</v>
      </c>
      <c r="G5" s="5" t="s">
        <v>10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ht="27.0" customHeight="1">
      <c r="A6" s="1"/>
      <c r="B6" s="1"/>
      <c r="C6" s="6" t="s">
        <v>14</v>
      </c>
      <c r="D6" s="6" t="s">
        <v>15</v>
      </c>
      <c r="E6" s="6" t="s">
        <v>16</v>
      </c>
      <c r="F6" s="6">
        <v>1.0</v>
      </c>
      <c r="G6" s="1" t="str">
        <f t="shared" ref="G6:G25" si="1">IF(COUNTA(C6:F6)=0,"",IF(AND(C6&lt;&gt;"",D6&lt;&gt;"",COUNTIF($C$6:$C$25,C6)=1,OR(E6="Ventas",E6="Devoluciones",E6="Costo de ventas",E6="Personal",E6="Arriendo",E6="Administracion",E6="Depreciacion",E6="Intereses",E6="Otros ingresos",E6="Otros gastos",E6="Impuesto"),F6=IF(OR(E6="Ventas",E6="Otros ingresos"),1,-1)),"OK","Revisar"))</f>
        <v>OK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ht="27.0" customHeight="1">
      <c r="A7" s="1"/>
      <c r="B7" s="1"/>
      <c r="C7" s="6" t="s">
        <v>21</v>
      </c>
      <c r="D7" s="6" t="s">
        <v>22</v>
      </c>
      <c r="E7" s="6" t="s">
        <v>23</v>
      </c>
      <c r="F7" s="6">
        <v>-1.0</v>
      </c>
      <c r="G7" s="1" t="str">
        <f t="shared" si="1"/>
        <v>OK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27.0" customHeight="1">
      <c r="A8" s="1"/>
      <c r="B8" s="1"/>
      <c r="C8" s="6" t="s">
        <v>24</v>
      </c>
      <c r="D8" s="6" t="s">
        <v>25</v>
      </c>
      <c r="E8" s="6" t="s">
        <v>26</v>
      </c>
      <c r="F8" s="6">
        <v>-1.0</v>
      </c>
      <c r="G8" s="1" t="str">
        <f t="shared" si="1"/>
        <v>OK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ht="27.0" customHeight="1">
      <c r="A9" s="1"/>
      <c r="B9" s="1"/>
      <c r="C9" s="6" t="s">
        <v>27</v>
      </c>
      <c r="D9" s="6" t="s">
        <v>28</v>
      </c>
      <c r="E9" s="6" t="s">
        <v>29</v>
      </c>
      <c r="F9" s="6">
        <v>-1.0</v>
      </c>
      <c r="G9" s="1" t="str">
        <f t="shared" si="1"/>
        <v>OK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ht="27.0" customHeight="1">
      <c r="A10" s="1"/>
      <c r="B10" s="1"/>
      <c r="C10" s="6" t="s">
        <v>30</v>
      </c>
      <c r="D10" s="6" t="s">
        <v>31</v>
      </c>
      <c r="E10" s="6" t="s">
        <v>31</v>
      </c>
      <c r="F10" s="6">
        <v>-1.0</v>
      </c>
      <c r="G10" s="1" t="str">
        <f t="shared" si="1"/>
        <v>OK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ht="27.0" customHeight="1">
      <c r="A11" s="1"/>
      <c r="B11" s="1"/>
      <c r="C11" s="6" t="s">
        <v>32</v>
      </c>
      <c r="D11" s="6" t="s">
        <v>33</v>
      </c>
      <c r="E11" s="6" t="s">
        <v>34</v>
      </c>
      <c r="F11" s="6">
        <v>-1.0</v>
      </c>
      <c r="G11" s="1" t="str">
        <f t="shared" si="1"/>
        <v>OK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ht="27.0" customHeight="1">
      <c r="A12" s="1"/>
      <c r="B12" s="1"/>
      <c r="C12" s="6" t="s">
        <v>36</v>
      </c>
      <c r="D12" s="6" t="s">
        <v>37</v>
      </c>
      <c r="E12" s="6" t="s">
        <v>38</v>
      </c>
      <c r="F12" s="6">
        <v>-1.0</v>
      </c>
      <c r="G12" s="1" t="str">
        <f t="shared" si="1"/>
        <v>OK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ht="27.0" customHeight="1">
      <c r="A13" s="1"/>
      <c r="B13" s="1"/>
      <c r="C13" s="6" t="s">
        <v>39</v>
      </c>
      <c r="D13" s="6" t="s">
        <v>40</v>
      </c>
      <c r="E13" s="6" t="s">
        <v>41</v>
      </c>
      <c r="F13" s="6">
        <v>-1.0</v>
      </c>
      <c r="G13" s="1" t="str">
        <f t="shared" si="1"/>
        <v>OK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ht="27.0" customHeight="1">
      <c r="A14" s="1"/>
      <c r="B14" s="1"/>
      <c r="C14" s="6" t="s">
        <v>43</v>
      </c>
      <c r="D14" s="6" t="s">
        <v>44</v>
      </c>
      <c r="E14" s="6" t="s">
        <v>44</v>
      </c>
      <c r="F14" s="6">
        <v>1.0</v>
      </c>
      <c r="G14" s="1" t="str">
        <f t="shared" si="1"/>
        <v>OK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ht="27.0" customHeight="1">
      <c r="A15" s="1"/>
      <c r="B15" s="1"/>
      <c r="C15" s="6" t="s">
        <v>46</v>
      </c>
      <c r="D15" s="6" t="s">
        <v>47</v>
      </c>
      <c r="E15" s="6" t="s">
        <v>47</v>
      </c>
      <c r="F15" s="6">
        <v>-1.0</v>
      </c>
      <c r="G15" s="1" t="str">
        <f t="shared" si="1"/>
        <v>OK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ht="27.0" customHeight="1">
      <c r="A16" s="1"/>
      <c r="B16" s="1"/>
      <c r="C16" s="6" t="s">
        <v>48</v>
      </c>
      <c r="D16" s="6" t="s">
        <v>49</v>
      </c>
      <c r="E16" s="6" t="s">
        <v>50</v>
      </c>
      <c r="F16" s="6">
        <v>-1.0</v>
      </c>
      <c r="G16" s="1" t="str">
        <f t="shared" si="1"/>
        <v>OK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ht="27.0" customHeight="1">
      <c r="A17" s="1"/>
      <c r="B17" s="1"/>
      <c r="C17" s="6"/>
      <c r="D17" s="6"/>
      <c r="E17" s="6"/>
      <c r="F17" s="6"/>
      <c r="G17" s="1" t="str">
        <f t="shared" si="1"/>
        <v/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ht="27.0" customHeight="1">
      <c r="A18" s="1"/>
      <c r="B18" s="1"/>
      <c r="C18" s="6"/>
      <c r="D18" s="6"/>
      <c r="E18" s="6"/>
      <c r="F18" s="6"/>
      <c r="G18" s="1" t="str">
        <f t="shared" si="1"/>
        <v/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ht="27.0" customHeight="1">
      <c r="A19" s="1"/>
      <c r="B19" s="1"/>
      <c r="C19" s="6"/>
      <c r="D19" s="6"/>
      <c r="E19" s="6"/>
      <c r="F19" s="6"/>
      <c r="G19" s="1" t="str">
        <f t="shared" si="1"/>
        <v/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ht="27.0" customHeight="1">
      <c r="A20" s="1"/>
      <c r="B20" s="1"/>
      <c r="C20" s="6"/>
      <c r="D20" s="6"/>
      <c r="E20" s="6"/>
      <c r="F20" s="6"/>
      <c r="G20" s="1" t="str">
        <f t="shared" si="1"/>
        <v/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ht="27.0" customHeight="1">
      <c r="A21" s="1"/>
      <c r="B21" s="1"/>
      <c r="C21" s="6"/>
      <c r="D21" s="6"/>
      <c r="E21" s="6"/>
      <c r="F21" s="6"/>
      <c r="G21" s="1" t="str">
        <f t="shared" si="1"/>
        <v/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ht="27.0" customHeight="1">
      <c r="A22" s="1"/>
      <c r="B22" s="1"/>
      <c r="C22" s="6"/>
      <c r="D22" s="6"/>
      <c r="E22" s="6"/>
      <c r="F22" s="6"/>
      <c r="G22" s="1" t="str">
        <f t="shared" si="1"/>
        <v/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ht="27.0" customHeight="1">
      <c r="A23" s="1"/>
      <c r="B23" s="1"/>
      <c r="C23" s="6"/>
      <c r="D23" s="6"/>
      <c r="E23" s="6"/>
      <c r="F23" s="6"/>
      <c r="G23" s="1" t="str">
        <f t="shared" si="1"/>
        <v/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ht="27.0" customHeight="1">
      <c r="A24" s="1"/>
      <c r="B24" s="1"/>
      <c r="C24" s="6"/>
      <c r="D24" s="6"/>
      <c r="E24" s="6"/>
      <c r="F24" s="6"/>
      <c r="G24" s="1" t="str">
        <f t="shared" si="1"/>
        <v/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ht="27.0" customHeight="1">
      <c r="A25" s="1"/>
      <c r="B25" s="1"/>
      <c r="C25" s="6"/>
      <c r="D25" s="6"/>
      <c r="E25" s="6"/>
      <c r="F25" s="6"/>
      <c r="G25" s="1" t="str">
        <f t="shared" si="1"/>
        <v/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ht="27.0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ht="27.0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ht="27.0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ht="27.0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ht="27.0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ht="27.0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ht="27.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ht="27.0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ht="27.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ht="27.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ht="27.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ht="27.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ht="27.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ht="27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ht="27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ht="27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ht="27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ht="27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ht="27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ht="27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ht="27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ht="27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ht="27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ht="27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ht="27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ht="27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ht="27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ht="27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ht="27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ht="27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ht="27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ht="27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ht="27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ht="27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ht="27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ht="27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ht="27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ht="27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ht="27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ht="27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ht="27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ht="27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ht="27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ht="27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ht="27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ht="27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ht="27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ht="27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ht="27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ht="27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ht="27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ht="27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ht="27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ht="27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ht="27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ht="27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ht="27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ht="27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ht="27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ht="27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ht="27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ht="27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ht="27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ht="27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ht="27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68575"/>
    <pageSetUpPr/>
  </sheetPr>
  <sheetViews>
    <sheetView showGridLines="0" workbookViewId="0"/>
  </sheetViews>
  <sheetFormatPr customHeight="1" defaultColWidth="12.63" defaultRowHeight="15.0"/>
  <cols>
    <col customWidth="1" min="1" max="2" width="3.0"/>
    <col customWidth="1" min="3" max="3" width="38.0"/>
    <col customWidth="1" min="4" max="22" width="19.0"/>
    <col customWidth="1" min="23" max="26" width="8.63"/>
  </cols>
  <sheetData>
    <row r="1" ht="27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7.0" customHeight="1">
      <c r="A2" s="1"/>
      <c r="B2" s="1"/>
      <c r="C2" s="2" t="s">
        <v>89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27.0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7.0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27.0" customHeight="1">
      <c r="A5" s="1"/>
      <c r="B5" s="1"/>
      <c r="C5" s="18" t="s">
        <v>90</v>
      </c>
      <c r="D5" s="18" t="s">
        <v>91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ht="27.0" customHeight="1">
      <c r="A6" s="1"/>
      <c r="B6" s="1"/>
      <c r="C6" s="18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ht="27.0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27.0" customHeight="1">
      <c r="A8" s="1"/>
      <c r="B8" s="1"/>
      <c r="C8" s="18" t="s">
        <v>92</v>
      </c>
      <c r="D8" s="18" t="s">
        <v>93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ht="27.0" customHeight="1">
      <c r="A9" s="1"/>
      <c r="B9" s="1"/>
      <c r="C9" s="18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ht="27.0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ht="27.0" customHeight="1">
      <c r="A11" s="1"/>
      <c r="B11" s="1"/>
      <c r="C11" s="18" t="s">
        <v>94</v>
      </c>
      <c r="D11" s="18" t="s">
        <v>95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ht="27.0" customHeight="1">
      <c r="A12" s="1"/>
      <c r="B12" s="1"/>
      <c r="C12" s="18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ht="27.0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ht="27.0" customHeight="1">
      <c r="A14" s="1"/>
      <c r="B14" s="1"/>
      <c r="C14" s="18" t="s">
        <v>96</v>
      </c>
      <c r="D14" s="18" t="s">
        <v>97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ht="27.0" customHeight="1">
      <c r="A15" s="1"/>
      <c r="B15" s="1"/>
      <c r="C15" s="18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ht="27.0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ht="27.0" customHeight="1">
      <c r="A17" s="1"/>
      <c r="B17" s="1"/>
      <c r="C17" s="18" t="s">
        <v>99</v>
      </c>
      <c r="D17" s="18" t="s">
        <v>100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ht="27.0" customHeight="1">
      <c r="A18" s="1"/>
      <c r="B18" s="1"/>
      <c r="C18" s="18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ht="27.0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ht="27.0" customHeight="1">
      <c r="A20" s="1"/>
      <c r="B20" s="1"/>
      <c r="C20" s="18" t="s">
        <v>101</v>
      </c>
      <c r="D20" s="18" t="s">
        <v>102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ht="27.0" customHeight="1">
      <c r="A21" s="1"/>
      <c r="B21" s="1"/>
      <c r="C21" s="1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ht="27.0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ht="27.0" customHeight="1">
      <c r="A23" s="1"/>
      <c r="B23" s="1"/>
      <c r="C23" s="18" t="s">
        <v>103</v>
      </c>
      <c r="D23" s="18" t="s">
        <v>104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ht="27.0" customHeight="1">
      <c r="A24" s="1"/>
      <c r="B24" s="1"/>
      <c r="C24" s="18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ht="27.0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ht="27.0" customHeight="1">
      <c r="A26" s="1"/>
      <c r="B26" s="1"/>
      <c r="C26" s="18" t="s">
        <v>105</v>
      </c>
      <c r="D26" s="18" t="s">
        <v>106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ht="27.0" customHeight="1">
      <c r="A27" s="1"/>
      <c r="B27" s="1"/>
      <c r="C27" s="18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ht="27.0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ht="27.0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ht="48.0" customHeight="1">
      <c r="A30" s="1"/>
      <c r="B30" s="1"/>
      <c r="C30" s="5" t="s">
        <v>107</v>
      </c>
      <c r="D30" s="5"/>
      <c r="E30" s="5"/>
      <c r="F30" s="5"/>
      <c r="G30" s="5"/>
      <c r="H30" s="5"/>
      <c r="I30" s="5"/>
      <c r="J30" s="5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ht="27.0" customHeight="1">
      <c r="A31" s="1"/>
      <c r="B31" s="1"/>
      <c r="C31" s="18" t="s">
        <v>108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ht="27.0" customHeight="1">
      <c r="A32" s="1"/>
      <c r="B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ht="27.0" customHeight="1">
      <c r="A33" s="1"/>
      <c r="B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ht="27.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ht="27.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ht="48.0" customHeight="1">
      <c r="A36" s="1"/>
      <c r="B36" s="1"/>
      <c r="C36" s="5" t="s">
        <v>110</v>
      </c>
      <c r="D36" s="5" t="s">
        <v>111</v>
      </c>
      <c r="E36" s="5" t="s">
        <v>10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ht="37.5" customHeight="1">
      <c r="A37" s="1"/>
      <c r="B37" s="1"/>
      <c r="C37" s="18" t="s">
        <v>112</v>
      </c>
      <c r="D37" s="21">
        <f>COUNTIF(Movimientos!J6:J305,"Revisar")</f>
        <v>0</v>
      </c>
      <c r="E37" s="18" t="str">
        <f t="shared" ref="E37:E41" si="1">IF(ABS(D37)&lt;0.01,"OK","Revisar")</f>
        <v>OK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ht="37.5" customHeight="1">
      <c r="A38" s="1"/>
      <c r="B38" s="1"/>
      <c r="C38" s="18" t="s">
        <v>113</v>
      </c>
      <c r="D38" s="21">
        <f>COUNTIF(Cuentas!G6:G25,"Revisar")</f>
        <v>0</v>
      </c>
      <c r="E38" s="18" t="str">
        <f t="shared" si="1"/>
        <v>OK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ht="37.5" customHeight="1">
      <c r="A39" s="1"/>
      <c r="B39" s="1"/>
      <c r="C39" s="18" t="s">
        <v>114</v>
      </c>
      <c r="D39" s="21">
        <f>Resultados!P30-(Resultados!P12-Resultados!P13-Resultados!P15-SUM(Resultados!P19:P21)-Resultados!P23+Resultados!P25-Resultados!P26-Resultados!P27-Resultados!P29)</f>
        <v>0</v>
      </c>
      <c r="E39" s="18" t="str">
        <f t="shared" si="1"/>
        <v>OK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ht="37.5" customHeight="1">
      <c r="A40" s="1"/>
      <c r="B40" s="1"/>
      <c r="C40" s="18" t="s">
        <v>116</v>
      </c>
      <c r="D40" s="21">
        <f>Resultados!P30-SUMPRODUCT((Movimientos!C6:C305&gt;=DATE(Resultados!D6,1,1))*(Movimientos!C6:C305&lt;EDATE(DATE(Resultados!D6,Resultados!D7,1),1))*(Movimientos!J6:J305="OK")*Movimientos!G6:G305*Movimientos!I6:I305)</f>
        <v>0</v>
      </c>
      <c r="E40" s="18" t="str">
        <f t="shared" si="1"/>
        <v>OK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ht="37.5" customHeight="1">
      <c r="A41" s="1"/>
      <c r="B41" s="1"/>
      <c r="C41" s="18" t="s">
        <v>117</v>
      </c>
      <c r="D41" s="21">
        <f>IF(AND(ISNUMBER(Resultados!D6),Resultados!D6=INT(Resultados!D6),Resultados!D6&gt;=2000,Resultados!D6&lt;=2100,Resultados!D7=INT(Resultados!D7),Resultados!D7&gt;=1,Resultados!D7&lt;=12),0,1)</f>
        <v>0</v>
      </c>
      <c r="E41" s="18" t="str">
        <f t="shared" si="1"/>
        <v>OK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ht="27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ht="27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ht="27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ht="27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ht="27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ht="27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ht="27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ht="27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ht="27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ht="27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ht="27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ht="27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ht="27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ht="27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ht="27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ht="27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ht="27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ht="27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ht="27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ht="27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ht="27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ht="27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ht="27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ht="27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ht="27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ht="27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ht="27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ht="27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ht="27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ht="27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ht="27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ht="27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ht="27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ht="27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ht="27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ht="27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ht="27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ht="27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ht="27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ht="27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ht="27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ht="27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ht="27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ht="27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ht="27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ht="27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ht="27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ht="27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ht="27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D26:J27"/>
    <mergeCell ref="C31:J33"/>
    <mergeCell ref="D5:J6"/>
    <mergeCell ref="D8:J9"/>
    <mergeCell ref="D11:J12"/>
    <mergeCell ref="D14:J15"/>
    <mergeCell ref="D17:J18"/>
    <mergeCell ref="D20:J21"/>
    <mergeCell ref="D23:J24"/>
  </mergeCells>
  <conditionalFormatting sqref="E37:E41">
    <cfRule type="containsText" dxfId="0" priority="1" operator="containsText" text="Revisar">
      <formula>NOT(ISERROR(SEARCH(("Revisar"),(E37))))</formula>
    </cfRule>
  </conditionalFormatting>
  <printOptions/>
  <pageMargins bottom="0.75" footer="0.0" header="0.0" left="0.7" right="0.7" top="0.75"/>
  <pageSetup orientation="landscape"/>
  <drawing r:id="rId1"/>
</worksheet>
</file>