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rtada" sheetId="1" r:id="rId5"/>
    <sheet state="visible" name="Resumen" sheetId="2" r:id="rId6"/>
    <sheet state="visible" name="Supuestos" sheetId="3" r:id="rId7"/>
    <sheet state="visible" name="Flujos" sheetId="4" r:id="rId8"/>
    <sheet state="visible" name="Cuentas" sheetId="5" r:id="rId9"/>
    <sheet state="visible" name="Diccionario" sheetId="6" r:id="rId10"/>
    <sheet state="visible" name="Controles" sheetId="7" r:id="rId11"/>
    <sheet state="visible" name="Riesgos" sheetId="8" r:id="rId12"/>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67">
      <text>
        <t xml:space="preserve">Período mensual 42, contado desde el desembolso inicial.</t>
      </text>
    </comment>
    <comment authorId="0" ref="C34">
      <text>
        <t xml:space="preserve">Período mensual 9, contado desde el desembolso inicial.</t>
      </text>
    </comment>
    <comment authorId="0" ref="D67">
      <text>
        <t xml:space="preserve">Flujo libre del mes 42, vinculado a Flujos. Moneda definida en Supuestos.</t>
      </text>
    </comment>
    <comment authorId="0" ref="D34">
      <text>
        <t xml:space="preserve">Flujo libre del mes 9, vinculado a Flujos. Moneda definida en Supuestos.</t>
      </text>
    </comment>
    <comment authorId="0" ref="E67">
      <text>
        <t xml:space="preserve">Flujo acumulado hasta mes 42; permite ver cuándo se recupera la inversión.</t>
      </text>
    </comment>
    <comment authorId="0" ref="E34">
      <text>
        <t xml:space="preserve">Flujo acumulado hasta mes 9; permite ver cuándo se recupera la inversión.</t>
      </text>
    </comment>
    <comment authorId="0" ref="C84">
      <text>
        <t xml:space="preserve">Período mensual 59, contado desde el desembolso inicial.</t>
      </text>
    </comment>
    <comment authorId="0" ref="C51">
      <text>
        <t xml:space="preserve">Período mensual 26, contado desde el desembolso inicial.</t>
      </text>
    </comment>
    <comment authorId="0" ref="D84">
      <text>
        <t xml:space="preserve">Flujo libre del mes 59, vinculado a Flujos. Moneda definida en Supuestos.</t>
      </text>
    </comment>
    <comment authorId="0" ref="C18">
      <text>
        <t xml:space="preserve">Tasa mensual efectiva equivalente a la anual: (1 + tasa anual)^(1/12) - 1. Esta tasa se usa en el VAN y la recuperación descontada.</t>
      </text>
    </comment>
    <comment authorId="0" ref="D51">
      <text>
        <t xml:space="preserve">Flujo libre del mes 26, vinculado a Flujos. Moneda definida en Supuestos.</t>
      </text>
    </comment>
    <comment authorId="0" ref="E84">
      <text>
        <t xml:space="preserve">Flujo acumulado hasta mes 59; permite ver cuándo se recupera la inversión.</t>
      </text>
    </comment>
    <comment authorId="0" ref="D18">
      <text>
        <t xml:space="preserve">Tasa mensual efectiva equivalente a la anual: (1 + tasa anual)^(1/12) - 1. Esta tasa se usa en el VAN y la recuperación descontada.</t>
      </text>
    </comment>
    <comment authorId="0" ref="E51">
      <text>
        <t xml:space="preserve">Flujo acumulado hasta mes 26; permite ver cuándo se recupera la inversión.</t>
      </text>
    </comment>
    <comment authorId="0" ref="C68">
      <text>
        <t xml:space="preserve">Período mensual 43, contado desde el desembolso inicial.</t>
      </text>
    </comment>
    <comment authorId="0" ref="C35">
      <text>
        <t xml:space="preserve">Período mensual 10, contado desde el desembolso inicial.</t>
      </text>
    </comment>
    <comment authorId="0" ref="D68">
      <text>
        <t xml:space="preserve">Flujo libre del mes 43, vinculado a Flujos. Moneda definida en Supuestos.</t>
      </text>
    </comment>
    <comment authorId="0" ref="D35">
      <text>
        <t xml:space="preserve">Flujo libre del mes 10, vinculado a Flujos. Moneda definida en Supuestos.</t>
      </text>
    </comment>
    <comment authorId="0" ref="E68">
      <text>
        <t xml:space="preserve">Flujo acumulado hasta mes 43; permite ver cuándo se recupera la inversión.</t>
      </text>
    </comment>
    <comment authorId="0" ref="E35">
      <text>
        <t xml:space="preserve">Flujo acumulado hasta mes 10; permite ver cuándo se recupera la inversión.</t>
      </text>
    </comment>
    <comment authorId="0" ref="C85">
      <text>
        <t xml:space="preserve">Período mensual 60, contado desde el desembolso inicial.</t>
      </text>
    </comment>
    <comment authorId="0" ref="C52">
      <text>
        <t xml:space="preserve">Período mensual 27, contado desde el desembolso inicial.</t>
      </text>
    </comment>
    <comment authorId="0" ref="D85">
      <text>
        <t xml:space="preserve">Flujo libre del mes 60, vinculado a Flujos. Moneda definida en Supuestos.</t>
      </text>
    </comment>
    <comment authorId="0" ref="D52">
      <text>
        <t xml:space="preserve">Flujo libre del mes 27, vinculado a Flujos. Moneda definida en Supuestos.</t>
      </text>
    </comment>
    <comment authorId="0" ref="E85">
      <text>
        <t xml:space="preserve">Flujo acumulado hasta mes 60; permite ver cuándo se recupera la inversión.</t>
      </text>
    </comment>
    <comment authorId="0" ref="E52">
      <text>
        <t xml:space="preserve">Flujo acumulado hasta mes 27; permite ver cuándo se recupera la inversión.</t>
      </text>
    </comment>
    <comment authorId="0" ref="C69">
      <text>
        <t xml:space="preserve">Período mensual 44, contado desde el desembolso inicial.</t>
      </text>
    </comment>
    <comment authorId="0" ref="C36">
      <text>
        <t xml:space="preserve">Período mensual 11, contado desde el desembolso inicial.</t>
      </text>
    </comment>
    <comment authorId="0" ref="D69">
      <text>
        <t xml:space="preserve">Flujo libre del mes 44, vinculado a Flujos. Moneda definida en Supuestos.</t>
      </text>
    </comment>
    <comment authorId="0" ref="D36">
      <text>
        <t xml:space="preserve">Flujo libre del mes 11, vinculado a Flujos. Moneda definida en Supuestos.</t>
      </text>
    </comment>
    <comment authorId="0" ref="E69">
      <text>
        <t xml:space="preserve">Flujo acumulado hasta mes 44; permite ver cuándo se recupera la inversión.</t>
      </text>
    </comment>
    <comment authorId="0" ref="E36">
      <text>
        <t xml:space="preserve">Flujo acumulado hasta mes 11; permite ver cuándo se recupera la inversión.</t>
      </text>
    </comment>
    <comment authorId="0" ref="C53">
      <text>
        <t xml:space="preserve">Período mensual 28, contado desde el desembolso inicial.</t>
      </text>
    </comment>
    <comment authorId="0" ref="D53">
      <text>
        <t xml:space="preserve">Flujo libre del mes 28, vinculado a Flujos. Moneda definida en Supuestos.</t>
      </text>
    </comment>
    <comment authorId="0" ref="E53">
      <text>
        <t xml:space="preserve">Flujo acumulado hasta mes 28; permite ver cuándo se recupera la inversión.</t>
      </text>
    </comment>
    <comment authorId="0" ref="C70">
      <text>
        <t xml:space="preserve">Período mensual 45, contado desde el desembolso inicial.</t>
      </text>
    </comment>
    <comment authorId="0" ref="C37">
      <text>
        <t xml:space="preserve">Período mensual 12, contado desde el desembolso inicial.</t>
      </text>
    </comment>
    <comment authorId="0" ref="D70">
      <text>
        <t xml:space="preserve">Flujo libre del mes 45, vinculado a Flujos. Moneda definida en Supuestos.</t>
      </text>
    </comment>
    <comment authorId="0" ref="D37">
      <text>
        <t xml:space="preserve">Flujo libre del mes 12, vinculado a Flujos. Moneda definida en Supuestos.</t>
      </text>
    </comment>
    <comment authorId="0" ref="E70">
      <text>
        <t xml:space="preserve">Flujo acumulado hasta mes 45; permite ver cuándo se recupera la inversión.</t>
      </text>
    </comment>
    <comment authorId="0" ref="E37">
      <text>
        <t xml:space="preserve">Flujo acumulado hasta mes 12; permite ver cuándo se recupera la inversión.</t>
      </text>
    </comment>
    <comment authorId="0" ref="C54">
      <text>
        <t xml:space="preserve">Período mensual 29, contado desde el desembolso inicial.</t>
      </text>
    </comment>
    <comment authorId="0" ref="D54">
      <text>
        <t xml:space="preserve">Flujo libre del mes 29, vinculado a Flujos. Moneda definida en Supuestos.</t>
      </text>
    </comment>
    <comment authorId="0" ref="E54">
      <text>
        <t xml:space="preserve">Flujo acumulado hasta mes 29; permite ver cuándo se recupera la inversión.</t>
      </text>
    </comment>
    <comment authorId="0" ref="C71">
      <text>
        <t xml:space="preserve">Período mensual 46, contado desde el desembolso inicial.</t>
      </text>
    </comment>
    <comment authorId="0" ref="C38">
      <text>
        <t xml:space="preserve">Período mensual 13, contado desde el desembolso inicial.</t>
      </text>
    </comment>
    <comment authorId="0" ref="D71">
      <text>
        <t xml:space="preserve">Flujo libre del mes 46, vinculado a Flujos. Moneda definida en Supuestos.</t>
      </text>
    </comment>
    <comment authorId="0" ref="D38">
      <text>
        <t xml:space="preserve">Flujo libre del mes 13, vinculado a Flujos. Moneda definida en Supuestos.</t>
      </text>
    </comment>
    <comment authorId="0" ref="E71">
      <text>
        <t xml:space="preserve">Flujo acumulado hasta mes 46; permite ver cuándo se recupera la inversión.</t>
      </text>
    </comment>
    <comment authorId="0" ref="E38">
      <text>
        <t xml:space="preserve">Flujo acumulado hasta mes 13; permite ver cuándo se recupera la inversión.</t>
      </text>
    </comment>
    <comment authorId="0" ref="C55">
      <text>
        <t xml:space="preserve">Período mensual 30, contado desde el desembolso inicial.</t>
      </text>
    </comment>
    <comment authorId="0" ref="D55">
      <text>
        <t xml:space="preserve">Flujo libre del mes 30, vinculado a Flujos. Moneda definida en Supuestos.</t>
      </text>
    </comment>
    <comment authorId="0" ref="E55">
      <text>
        <t xml:space="preserve">Flujo acumulado hasta mes 30; permite ver cuándo se recupera la inversión.</t>
      </text>
    </comment>
    <comment authorId="0" ref="C72">
      <text>
        <t xml:space="preserve">Período mensual 47, contado desde el desembolso inicial.</t>
      </text>
    </comment>
    <comment authorId="0" ref="C39">
      <text>
        <t xml:space="preserve">Período mensual 14, contado desde el desembolso inicial.</t>
      </text>
    </comment>
    <comment authorId="0" ref="D72">
      <text>
        <t xml:space="preserve">Flujo libre del mes 47, vinculado a Flujos. Moneda definida en Supuestos.</t>
      </text>
    </comment>
    <comment authorId="0" ref="D39">
      <text>
        <t xml:space="preserve">Flujo libre del mes 14, vinculado a Flujos. Moneda definida en Supuestos.</t>
      </text>
    </comment>
    <comment authorId="0" ref="E72">
      <text>
        <t xml:space="preserve">Flujo acumulado hasta mes 47; permite ver cuándo se recupera la inversión.</t>
      </text>
    </comment>
    <comment authorId="0" ref="E39">
      <text>
        <t xml:space="preserve">Flujo acumulado hasta mes 14; permite ver cuándo se recupera la inversión.</t>
      </text>
    </comment>
    <comment authorId="0" ref="C56">
      <text>
        <t xml:space="preserve">Período mensual 31, contado desde el desembolso inicial.</t>
      </text>
    </comment>
    <comment authorId="0" ref="D56">
      <text>
        <t xml:space="preserve">Flujo libre del mes 31, vinculado a Flujos. Moneda definida en Supuestos.</t>
      </text>
    </comment>
    <comment authorId="0" ref="E56">
      <text>
        <t xml:space="preserve">Flujo acumulado hasta mes 31; permite ver cuándo se recupera la inversión.</t>
      </text>
    </comment>
    <comment authorId="0" ref="C73">
      <text>
        <t xml:space="preserve">Período mensual 48, contado desde el desembolso inicial.</t>
      </text>
    </comment>
    <comment authorId="0" ref="C40">
      <text>
        <t xml:space="preserve">Período mensual 15, contado desde el desembolso inicial.</t>
      </text>
    </comment>
    <comment authorId="0" ref="D73">
      <text>
        <t xml:space="preserve">Flujo libre del mes 48, vinculado a Flujos. Moneda definida en Supuestos.</t>
      </text>
    </comment>
    <comment authorId="0" ref="D40">
      <text>
        <t xml:space="preserve">Flujo libre del mes 15, vinculado a Flujos. Moneda definida en Supuestos.</t>
      </text>
    </comment>
    <comment authorId="0" ref="E73">
      <text>
        <t xml:space="preserve">Flujo acumulado hasta mes 48; permite ver cuándo se recupera la inversión.</t>
      </text>
    </comment>
    <comment authorId="0" ref="E40">
      <text>
        <t xml:space="preserve">Flujo acumulado hasta mes 15; permite ver cuándo se recupera la inversión.</t>
      </text>
    </comment>
    <comment authorId="0" ref="C57">
      <text>
        <t xml:space="preserve">Período mensual 32, contado desde el desembolso inicial.</t>
      </text>
    </comment>
    <comment authorId="0" ref="D57">
      <text>
        <t xml:space="preserve">Flujo libre del mes 32, vinculado a Flujos. Moneda definida en Supuestos.</t>
      </text>
    </comment>
    <comment authorId="0" ref="E57">
      <text>
        <t xml:space="preserve">Flujo acumulado hasta mes 32; permite ver cuándo se recupera la inversión.</t>
      </text>
    </comment>
    <comment authorId="0" ref="C74">
      <text>
        <t xml:space="preserve">Período mensual 49, contado desde el desembolso inicial.</t>
      </text>
    </comment>
    <comment authorId="0" ref="C41">
      <text>
        <t xml:space="preserve">Período mensual 16, contado desde el desembolso inicial.</t>
      </text>
    </comment>
    <comment authorId="0" ref="D74">
      <text>
        <t xml:space="preserve">Flujo libre del mes 49, vinculado a Flujos. Moneda definida en Supuestos.</t>
      </text>
    </comment>
    <comment authorId="0" ref="C8">
      <text>
        <t xml:space="preserve">VAN en moneda seleccionada = NPV(tasa mensual; flujos meses 1:60) + flujo mes 0. VAN positivo indica creación de valor respecto de la tasa exigida. Usa la tasa mensual efectiva, no la anual directamente.</t>
      </text>
    </comment>
    <comment authorId="0" ref="D41">
      <text>
        <t xml:space="preserve">Flujo libre del mes 16, vinculado a Flujos. Moneda definida en Supuestos.</t>
      </text>
    </comment>
    <comment authorId="0" ref="E74">
      <text>
        <t xml:space="preserve">Flujo acumulado hasta mes 49; permite ver cuándo se recupera la inversión.</t>
      </text>
    </comment>
    <comment authorId="0" ref="D8">
      <text>
        <t xml:space="preserve">VAN en moneda seleccionada = NPV(tasa mensual; flujos meses 1:60) + flujo mes 0. VAN positivo indica creación de valor respecto de la tasa exigida. Usa la tasa mensual efectiva, no la anual directamente.</t>
      </text>
    </comment>
    <comment authorId="0" ref="E41">
      <text>
        <t xml:space="preserve">Flujo acumulado hasta mes 16; permite ver cuándo se recupera la inversión.</t>
      </text>
    </comment>
    <comment authorId="0" ref="C58">
      <text>
        <t xml:space="preserve">Período mensual 33, contado desde el desembolso inicial.</t>
      </text>
    </comment>
    <comment authorId="0" ref="C25">
      <text>
        <t xml:space="preserve">Período mensual 0, contado desde el desembolso inicial.</t>
      </text>
    </comment>
    <comment authorId="0" ref="D58">
      <text>
        <t xml:space="preserve">Flujo libre del mes 33, vinculado a Flujos. Moneda definida en Supuestos.</t>
      </text>
    </comment>
    <comment authorId="0" ref="D25">
      <text>
        <t xml:space="preserve">Flujo libre del mes 0, vinculado a Flujos. Moneda definida en Supuestos.</t>
      </text>
    </comment>
    <comment authorId="0" ref="E58">
      <text>
        <t xml:space="preserve">Flujo acumulado hasta mes 33; permite ver cuándo se recupera la inversión.</t>
      </text>
    </comment>
    <comment authorId="0" ref="E25">
      <text>
        <t xml:space="preserve">Flujo acumulado hasta mes 0; permite ver cuándo se recupera la inversión.</t>
      </text>
    </comment>
    <comment authorId="0" ref="C75">
      <text>
        <t xml:space="preserve">Período mensual 50, contado desde el desembolso inicial.</t>
      </text>
    </comment>
    <comment authorId="0" ref="C42">
      <text>
        <t xml:space="preserve">Período mensual 17, contado desde el desembolso inicial.</t>
      </text>
    </comment>
    <comment authorId="0" ref="D75">
      <text>
        <t xml:space="preserve">Flujo libre del mes 50, vinculado a Flujos. Moneda definida en Supuestos.</t>
      </text>
    </comment>
    <comment authorId="0" ref="C9">
      <text>
        <t xml:space="preserve">TIR anualizada = (1 + TIR mensual)^12 - 1. Es equivalente efectiva anual, no TIR mensual × 12. Comparar con tasa anual de descuento. Puede no existir o haber varias raíces con más de un cambio de signo.</t>
      </text>
    </comment>
    <comment authorId="0" ref="D42">
      <text>
        <t xml:space="preserve">Flujo libre del mes 17, vinculado a Flujos. Moneda definida en Supuestos.</t>
      </text>
    </comment>
    <comment authorId="0" ref="E75">
      <text>
        <t xml:space="preserve">Flujo acumulado hasta mes 50; permite ver cuándo se recupera la inversión.</t>
      </text>
    </comment>
    <comment authorId="0" ref="D9">
      <text>
        <t xml:space="preserve">TIR anualizada = (1 + TIR mensual)^12 - 1. Es equivalente efectiva anual, no TIR mensual × 12. Comparar con tasa anual de descuento. Puede no existir o haber varias raíces con más de un cambio de signo.</t>
      </text>
    </comment>
    <comment authorId="0" ref="E42">
      <text>
        <t xml:space="preserve">Flujo acumulado hasta mes 17; permite ver cuándo se recupera la inversión.</t>
      </text>
    </comment>
    <comment authorId="0" ref="C59">
      <text>
        <t xml:space="preserve">Período mensual 34, contado desde el desembolso inicial.</t>
      </text>
    </comment>
    <comment authorId="0" ref="C26">
      <text>
        <t xml:space="preserve">Período mensual 1, contado desde el desembolso inicial.</t>
      </text>
    </comment>
    <comment authorId="0" ref="D59">
      <text>
        <t xml:space="preserve">Flujo libre del mes 34, vinculado a Flujos. Moneda definida en Supuestos.</t>
      </text>
    </comment>
    <comment authorId="0" ref="D26">
      <text>
        <t xml:space="preserve">Flujo libre del mes 1, vinculado a Flujos. Moneda definida en Supuestos.</t>
      </text>
    </comment>
    <comment authorId="0" ref="E59">
      <text>
        <t xml:space="preserve">Flujo acumulado hasta mes 34; permite ver cuándo se recupera la inversión.</t>
      </text>
    </comment>
    <comment authorId="0" ref="E26">
      <text>
        <t xml:space="preserve">Flujo acumulado hasta mes 1; permite ver cuándo se recupera la inversión.</t>
      </text>
    </comment>
    <comment authorId="0" ref="C76">
      <text>
        <t xml:space="preserve">Período mensual 51, contado desde el desembolso inicial.</t>
      </text>
    </comment>
    <comment authorId="0" ref="C43">
      <text>
        <t xml:space="preserve">Período mensual 18, contado desde el desembolso inicial.</t>
      </text>
    </comment>
    <comment authorId="0" ref="D76">
      <text>
        <t xml:space="preserve">Flujo libre del mes 51, vinculado a Flujos. Moneda definida en Supuestos.</t>
      </text>
    </comment>
    <comment authorId="0" ref="C10">
      <text>
        <t xml:space="preserve">Desembolso inicial total = inversión en activos más capital de trabajo del mes 0. Es el valor absoluto del flujo inicial negativo.</t>
      </text>
    </comment>
    <comment authorId="0" ref="D43">
      <text>
        <t xml:space="preserve">Flujo libre del mes 18, vinculado a Flujos. Moneda definida en Supuestos.</t>
      </text>
    </comment>
    <comment authorId="0" ref="E76">
      <text>
        <t xml:space="preserve">Flujo acumulado hasta mes 51; permite ver cuándo se recupera la inversión.</t>
      </text>
    </comment>
    <comment authorId="0" ref="D10">
      <text>
        <t xml:space="preserve">Desembolso inicial total = inversión en activos más capital de trabajo del mes 0. Es el valor absoluto del flujo inicial negativo.</t>
      </text>
    </comment>
    <comment authorId="0" ref="E43">
      <text>
        <t xml:space="preserve">Flujo acumulado hasta mes 18; permite ver cuándo se recupera la inversión.</t>
      </text>
    </comment>
    <comment authorId="0" ref="C60">
      <text>
        <t xml:space="preserve">Período mensual 35, contado desde el desembolso inicial.</t>
      </text>
    </comment>
    <comment authorId="0" ref="C27">
      <text>
        <t xml:space="preserve">Período mensual 2, contado desde el desembolso inicial.</t>
      </text>
    </comment>
    <comment authorId="0" ref="D60">
      <text>
        <t xml:space="preserve">Flujo libre del mes 35, vinculado a Flujos. Moneda definida en Supuestos.</t>
      </text>
    </comment>
    <comment authorId="0" ref="D27">
      <text>
        <t xml:space="preserve">Flujo libre del mes 2, vinculado a Flujos. Moneda definida en Supuestos.</t>
      </text>
    </comment>
    <comment authorId="0" ref="E60">
      <text>
        <t xml:space="preserve">Flujo acumulado hasta mes 35; permite ver cuándo se recupera la inversión.</t>
      </text>
    </comment>
    <comment authorId="0" ref="E27">
      <text>
        <t xml:space="preserve">Flujo acumulado hasta mes 2; permite ver cuándo se recupera la inversión.</t>
      </text>
    </comment>
    <comment authorId="0" ref="C77">
      <text>
        <t xml:space="preserve">Período mensual 52, contado desde el desembolso inicial.</t>
      </text>
    </comment>
    <comment authorId="0" ref="C44">
      <text>
        <t xml:space="preserve">Período mensual 19, contado desde el desembolso inicial.</t>
      </text>
    </comment>
    <comment authorId="0" ref="D77">
      <text>
        <t xml:space="preserve">Flujo libre del mes 52, vinculado a Flujos. Moneda definida en Supuestos.</t>
      </text>
    </comment>
    <comment authorId="0" ref="C11">
      <text>
        <t xml:space="preserve">Tasa de descuento anual efectiva ingresada en Supuestos. La tasa mensual derivada se muestra más abajo.</t>
      </text>
    </comment>
    <comment authorId="0" ref="D44">
      <text>
        <t xml:space="preserve">Flujo libre del mes 19, vinculado a Flujos. Moneda definida en Supuestos.</t>
      </text>
    </comment>
    <comment authorId="0" ref="E77">
      <text>
        <t xml:space="preserve">Flujo acumulado hasta mes 52; permite ver cuándo se recupera la inversión.</t>
      </text>
    </comment>
    <comment authorId="0" ref="D11">
      <text>
        <t xml:space="preserve">Tasa de descuento anual efectiva ingresada en Supuestos. La tasa mensual derivada se muestra más abajo.</t>
      </text>
    </comment>
    <comment authorId="0" ref="E44">
      <text>
        <t xml:space="preserve">Flujo acumulado hasta mes 19; permite ver cuándo se recupera la inversión.</t>
      </text>
    </comment>
    <comment authorId="0" ref="C61">
      <text>
        <t xml:space="preserve">Período mensual 36, contado desde el desembolso inicial.</t>
      </text>
    </comment>
    <comment authorId="0" ref="C28">
      <text>
        <t xml:space="preserve">Período mensual 3, contado desde el desembolso inicial.</t>
      </text>
    </comment>
    <comment authorId="0" ref="D61">
      <text>
        <t xml:space="preserve">Flujo libre del mes 36, vinculado a Flujos. Moneda definida en Supuestos.</t>
      </text>
    </comment>
    <comment authorId="0" ref="D28">
      <text>
        <t xml:space="preserve">Flujo libre del mes 3, vinculado a Flujos. Moneda definida en Supuestos.</t>
      </text>
    </comment>
    <comment authorId="0" ref="E61">
      <text>
        <t xml:space="preserve">Flujo acumulado hasta mes 36; permite ver cuándo se recupera la inversión.</t>
      </text>
    </comment>
    <comment authorId="0" ref="E28">
      <text>
        <t xml:space="preserve">Flujo acumulado hasta mes 3; permite ver cuándo se recupera la inversión.</t>
      </text>
    </comment>
    <comment authorId="0" ref="C78">
      <text>
        <t xml:space="preserve">Período mensual 53, contado desde el desembolso inicial.</t>
      </text>
    </comment>
    <comment authorId="0" ref="C45">
      <text>
        <t xml:space="preserve">Período mensual 20, contado desde el desembolso inicial.</t>
      </text>
    </comment>
    <comment authorId="0" ref="D78">
      <text>
        <t xml:space="preserve">Flujo libre del mes 53, vinculado a Flujos. Moneda definida en Supuestos.</t>
      </text>
    </comment>
    <comment authorId="0" ref="C12">
      <text>
        <t xml:space="preserve">Valor presente de flujos de meses 1:60 dividido por desembolso inicial. Mayor a 1 implica VAN positivo con desembolso inicial negativo. No es un porcentaje ni una tasa de retorno.</t>
      </text>
    </comment>
    <comment authorId="0" ref="D45">
      <text>
        <t xml:space="preserve">Flujo libre del mes 20, vinculado a Flujos. Moneda definida en Supuestos.</t>
      </text>
    </comment>
    <comment authorId="0" ref="E78">
      <text>
        <t xml:space="preserve">Flujo acumulado hasta mes 53; permite ver cuándo se recupera la inversión.</t>
      </text>
    </comment>
    <comment authorId="0" ref="D12">
      <text>
        <t xml:space="preserve">Valor presente de flujos de meses 1:60 dividido por desembolso inicial. Mayor a 1 implica VAN positivo con desembolso inicial negativo. No es un porcentaje ni una tasa de retorno.</t>
      </text>
    </comment>
    <comment authorId="0" ref="E45">
      <text>
        <t xml:space="preserve">Flujo acumulado hasta mes 20; permite ver cuándo se recupera la inversión.</t>
      </text>
    </comment>
    <comment authorId="0" ref="C62">
      <text>
        <t xml:space="preserve">Período mensual 37, contado desde el desembolso inicial.</t>
      </text>
    </comment>
    <comment authorId="0" ref="C29">
      <text>
        <t xml:space="preserve">Período mensual 4, contado desde el desembolso inicial.</t>
      </text>
    </comment>
    <comment authorId="0" ref="D62">
      <text>
        <t xml:space="preserve">Flujo libre del mes 37, vinculado a Flujos. Moneda definida en Supuestos.</t>
      </text>
    </comment>
    <comment authorId="0" ref="D29">
      <text>
        <t xml:space="preserve">Flujo libre del mes 4, vinculado a Flujos. Moneda definida en Supuestos.</t>
      </text>
    </comment>
    <comment authorId="0" ref="E62">
      <text>
        <t xml:space="preserve">Flujo acumulado hasta mes 37; permite ver cuándo se recupera la inversión.</t>
      </text>
    </comment>
    <comment authorId="0" ref="E29">
      <text>
        <t xml:space="preserve">Flujo acumulado hasta mes 4; permite ver cuándo se recupera la inversión.</t>
      </text>
    </comment>
    <comment authorId="0" ref="C79">
      <text>
        <t xml:space="preserve">Período mensual 54, contado desde el desembolso inicial.</t>
      </text>
    </comment>
    <comment authorId="0" ref="C46">
      <text>
        <t xml:space="preserve">Período mensual 21, contado desde el desembolso inicial.</t>
      </text>
    </comment>
    <comment authorId="0" ref="D79">
      <text>
        <t xml:space="preserve">Flujo libre del mes 54, vinculado a Flujos. Moneda definida en Supuestos.</t>
      </text>
    </comment>
    <comment authorId="0" ref="C13">
      <text>
        <t xml:space="preserve">Meses para recuperar la inversión sin descuento. Se interpola dentro del mes del primer cruce. No recupera significa que no ocurre durante los 60 meses.</t>
      </text>
    </comment>
    <comment authorId="0" ref="D46">
      <text>
        <t xml:space="preserve">Flujo libre del mes 21, vinculado a Flujos. Moneda definida en Supuestos.</t>
      </text>
    </comment>
    <comment authorId="0" ref="E79">
      <text>
        <t xml:space="preserve">Flujo acumulado hasta mes 54; permite ver cuándo se recupera la inversión.</t>
      </text>
    </comment>
    <comment authorId="0" ref="D13">
      <text>
        <t xml:space="preserve">Meses para recuperar la inversión sin descuento. Se interpola dentro del mes del primer cruce. No recupera significa que no ocurre durante los 60 meses.</t>
      </text>
    </comment>
    <comment authorId="0" ref="E46">
      <text>
        <t xml:space="preserve">Flujo acumulado hasta mes 21; permite ver cuándo se recupera la inversión.</t>
      </text>
    </comment>
    <comment authorId="0" ref="C63">
      <text>
        <t xml:space="preserve">Período mensual 38, contado desde el desembolso inicial.</t>
      </text>
    </comment>
    <comment authorId="0" ref="C30">
      <text>
        <t xml:space="preserve">Período mensual 5, contado desde el desembolso inicial.</t>
      </text>
    </comment>
    <comment authorId="0" ref="D63">
      <text>
        <t xml:space="preserve">Flujo libre del mes 38, vinculado a Flujos. Moneda definida en Supuestos.</t>
      </text>
    </comment>
    <comment authorId="0" ref="D30">
      <text>
        <t xml:space="preserve">Flujo libre del mes 5, vinculado a Flujos. Moneda definida en Supuestos.</t>
      </text>
    </comment>
    <comment authorId="0" ref="E63">
      <text>
        <t xml:space="preserve">Flujo acumulado hasta mes 38; permite ver cuándo se recupera la inversión.</t>
      </text>
    </comment>
    <comment authorId="0" ref="E30">
      <text>
        <t xml:space="preserve">Flujo acumulado hasta mes 5; permite ver cuándo se recupera la inversión.</t>
      </text>
    </comment>
    <comment authorId="0" ref="C80">
      <text>
        <t xml:space="preserve">Período mensual 55, contado desde el desembolso inicial.</t>
      </text>
    </comment>
    <comment authorId="0" ref="C47">
      <text>
        <t xml:space="preserve">Período mensual 22, contado desde el desembolso inicial.</t>
      </text>
    </comment>
    <comment authorId="0" ref="D80">
      <text>
        <t xml:space="preserve">Flujo libre del mes 55, vinculado a Flujos. Moneda definida en Supuestos.</t>
      </text>
    </comment>
    <comment authorId="0" ref="C14">
      <text>
        <t xml:space="preserve">Meses para recuperar la inversión con flujos descontados. Se interpola dentro del mes del primer cruce. No recupera significa que no ocurre dentro del horizonte.</t>
      </text>
    </comment>
    <comment authorId="0" ref="D47">
      <text>
        <t xml:space="preserve">Flujo libre del mes 22, vinculado a Flujos. Moneda definida en Supuestos.</t>
      </text>
    </comment>
    <comment authorId="0" ref="E80">
      <text>
        <t xml:space="preserve">Flujo acumulado hasta mes 55; permite ver cuándo se recupera la inversión.</t>
      </text>
    </comment>
    <comment authorId="0" ref="D14">
      <text>
        <t xml:space="preserve">Meses para recuperar la inversión con flujos descontados. Se interpola dentro del mes del primer cruce. No recupera significa que no ocurre dentro del horizonte.</t>
      </text>
    </comment>
    <comment authorId="0" ref="E47">
      <text>
        <t xml:space="preserve">Flujo acumulado hasta mes 22; permite ver cuándo se recupera la inversión.</t>
      </text>
    </comment>
    <comment authorId="0" ref="C64">
      <text>
        <t xml:space="preserve">Período mensual 39, contado desde el desembolso inicial.</t>
      </text>
    </comment>
    <comment authorId="0" ref="C31">
      <text>
        <t xml:space="preserve">Período mensual 6, contado desde el desembolso inicial.</t>
      </text>
    </comment>
    <comment authorId="0" ref="D64">
      <text>
        <t xml:space="preserve">Flujo libre del mes 39, vinculado a Flujos. Moneda definida en Supuestos.</t>
      </text>
    </comment>
    <comment authorId="0" ref="D31">
      <text>
        <t xml:space="preserve">Flujo libre del mes 6, vinculado a Flujos. Moneda definida en Supuestos.</t>
      </text>
    </comment>
    <comment authorId="0" ref="E64">
      <text>
        <t xml:space="preserve">Flujo acumulado hasta mes 39; permite ver cuándo se recupera la inversión.</t>
      </text>
    </comment>
    <comment authorId="0" ref="E31">
      <text>
        <t xml:space="preserve">Flujo acumulado hasta mes 6; permite ver cuándo se recupera la inversión.</t>
      </text>
    </comment>
    <comment authorId="0" ref="C81">
      <text>
        <t xml:space="preserve">Período mensual 56, contado desde el desembolso inicial.</t>
      </text>
    </comment>
    <comment authorId="0" ref="C48">
      <text>
        <t xml:space="preserve">Período mensual 23, contado desde el desembolso inicial.</t>
      </text>
    </comment>
    <comment authorId="0" ref="D81">
      <text>
        <t xml:space="preserve">Flujo libre del mes 56, vinculado a Flujos. Moneda definida en Supuestos.</t>
      </text>
    </comment>
    <comment authorId="0" ref="D48">
      <text>
        <t xml:space="preserve">Flujo libre del mes 23, vinculado a Flujos. Moneda definida en Supuestos.</t>
      </text>
    </comment>
    <comment authorId="0" ref="E81">
      <text>
        <t xml:space="preserve">Flujo acumulado hasta mes 56; permite ver cuándo se recupera la inversión.</t>
      </text>
    </comment>
    <comment authorId="0" ref="E48">
      <text>
        <t xml:space="preserve">Flujo acumulado hasta mes 23; permite ver cuándo se recupera la inversión.</t>
      </text>
    </comment>
    <comment authorId="0" ref="C65">
      <text>
        <t xml:space="preserve">Período mensual 40, contado desde el desembolso inicial.</t>
      </text>
    </comment>
    <comment authorId="0" ref="C32">
      <text>
        <t xml:space="preserve">Período mensual 7, contado desde el desembolso inicial.</t>
      </text>
    </comment>
    <comment authorId="0" ref="D65">
      <text>
        <t xml:space="preserve">Flujo libre del mes 40, vinculado a Flujos. Moneda definida en Supuestos.</t>
      </text>
    </comment>
    <comment authorId="0" ref="D32">
      <text>
        <t xml:space="preserve">Flujo libre del mes 7, vinculado a Flujos. Moneda definida en Supuestos.</t>
      </text>
    </comment>
    <comment authorId="0" ref="E65">
      <text>
        <t xml:space="preserve">Flujo acumulado hasta mes 40; permite ver cuándo se recupera la inversión.</t>
      </text>
    </comment>
    <comment authorId="0" ref="E32">
      <text>
        <t xml:space="preserve">Flujo acumulado hasta mes 7; permite ver cuándo se recupera la inversión.</t>
      </text>
    </comment>
    <comment authorId="0" ref="C82">
      <text>
        <t xml:space="preserve">Período mensual 57, contado desde el desembolso inicial.</t>
      </text>
    </comment>
    <comment authorId="0" ref="C49">
      <text>
        <t xml:space="preserve">Período mensual 24, contado desde el desembolso inicial.</t>
      </text>
    </comment>
    <comment authorId="0" ref="D82">
      <text>
        <t xml:space="preserve">Flujo libre del mes 57, vinculado a Flujos. Moneda definida en Supuestos.</t>
      </text>
    </comment>
    <comment authorId="0" ref="C16">
      <text>
        <t xml:space="preserve">Interpretación del VAN frente a la tasa elegida: positivo crea valor, negativo destruye valor, cero está en equilibrio. Se basa en el ejemplo o datos ingresados.</t>
      </text>
    </comment>
    <comment authorId="0" ref="D49">
      <text>
        <t xml:space="preserve">Flujo libre del mes 24, vinculado a Flujos. Moneda definida en Supuestos.</t>
      </text>
    </comment>
    <comment authorId="0" ref="E82">
      <text>
        <t xml:space="preserve">Flujo acumulado hasta mes 57; permite ver cuándo se recupera la inversión.</t>
      </text>
    </comment>
    <comment authorId="0" ref="D16">
      <text>
        <t xml:space="preserve">Interpretación del VAN frente a la tasa elegida: positivo crea valor, negativo destruye valor, cero está en equilibrio. Se basa en el ejemplo o datos ingresados.</t>
      </text>
    </comment>
    <comment authorId="0" ref="E49">
      <text>
        <t xml:space="preserve">Flujo acumulado hasta mes 24; permite ver cuándo se recupera la inversión.</t>
      </text>
    </comment>
    <comment authorId="0" ref="C66">
      <text>
        <t xml:space="preserve">Período mensual 41, contado desde el desembolso inicial.</t>
      </text>
    </comment>
    <comment authorId="0" ref="C33">
      <text>
        <t xml:space="preserve">Período mensual 8, contado desde el desembolso inicial.</t>
      </text>
    </comment>
    <comment authorId="0" ref="D66">
      <text>
        <t xml:space="preserve">Flujo libre del mes 41, vinculado a Flujos. Moneda definida en Supuestos.</t>
      </text>
    </comment>
    <comment authorId="0" ref="D33">
      <text>
        <t xml:space="preserve">Flujo libre del mes 8, vinculado a Flujos. Moneda definida en Supuestos.</t>
      </text>
    </comment>
    <comment authorId="0" ref="E66">
      <text>
        <t xml:space="preserve">Flujo acumulado hasta mes 41; permite ver cuándo se recupera la inversión.</t>
      </text>
    </comment>
    <comment authorId="0" ref="E33">
      <text>
        <t xml:space="preserve">Flujo acumulado hasta mes 8; permite ver cuándo se recupera la inversión.</t>
      </text>
    </comment>
    <comment authorId="0" ref="C83">
      <text>
        <t xml:space="preserve">Período mensual 58, contado desde el desembolso inicial.</t>
      </text>
    </comment>
    <comment authorId="0" ref="C50">
      <text>
        <t xml:space="preserve">Período mensual 25, contado desde el desembolso inicial.</t>
      </text>
    </comment>
    <comment authorId="0" ref="D83">
      <text>
        <t xml:space="preserve">Flujo libre del mes 58, vinculado a Flujos. Moneda definida en Supuestos.</t>
      </text>
    </comment>
    <comment authorId="0" ref="C17">
      <text>
        <t xml:space="preserve">TIR mensual = IRR de los 61 flujos desde mes 0 a mes 60. Requiere al menos un flujo positivo y uno negativo. Si hay cambios adicionales de signo, se pide revisarlos.</t>
      </text>
    </comment>
    <comment authorId="0" ref="D50">
      <text>
        <t xml:space="preserve">Flujo libre del mes 25, vinculado a Flujos. Moneda definida en Supuestos.</t>
      </text>
    </comment>
    <comment authorId="0" ref="E83">
      <text>
        <t xml:space="preserve">Flujo acumulado hasta mes 58; permite ver cuándo se recupera la inversión.</t>
      </text>
    </comment>
    <comment authorId="0" ref="D17">
      <text>
        <t xml:space="preserve">TIR mensual = IRR de los 61 flujos desde mes 0 a mes 60. Requiere al menos un flujo positivo y uno negativo. Si hay cambios adicionales de signo, se pide revisarlos.</t>
      </text>
    </comment>
    <comment authorId="0" ref="E50">
      <text>
        <t xml:space="preserve">Flujo acumulado hasta mes 25; permite ver cuándo se recupera la inversión.</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C18">
      <text>
        <t xml:space="preserve">Porcentaje del ingreso que se desembolsa como costo variable. No repitas ese costo entre los costos fijos de Cuentas.</t>
      </text>
    </comment>
    <comment authorId="0" ref="D18">
      <text>
        <t xml:space="preserve">Unidad: porcentaje de ventas del mismo mes.</t>
      </text>
    </comment>
    <comment authorId="0" ref="E18">
      <text>
        <t xml:space="preserve">Mes 1: porcentaje de ingresos que representa costo variable. Ingresa entre 0% y 100%. Se aplica a las ventas del mismo mes. El ejemplo conserva el porcentaje anual durante sus 12 meses.</t>
      </text>
    </comment>
    <comment authorId="0" ref="F18">
      <text>
        <t xml:space="preserve">Mes 2: porcentaje de ingresos que representa costo variable. Ingresa entre 0% y 100%. Se aplica a las ventas del mismo mes. El ejemplo conserva el porcentaje anual durante sus 12 meses.</t>
      </text>
    </comment>
    <comment authorId="0" ref="G18">
      <text>
        <t xml:space="preserve">Mes 3: porcentaje de ingresos que representa costo variable. Ingresa entre 0% y 100%. Se aplica a las ventas del mismo mes. El ejemplo conserva el porcentaje anual durante sus 12 meses.</t>
      </text>
    </comment>
    <comment authorId="0" ref="H18">
      <text>
        <t xml:space="preserve">Mes 4: porcentaje de ingresos que representa costo variable. Ingresa entre 0% y 100%. Se aplica a las ventas del mismo mes. El ejemplo conserva el porcentaje anual durante sus 12 meses.</t>
      </text>
    </comment>
    <comment authorId="0" ref="I18">
      <text>
        <t xml:space="preserve">Mes 5: porcentaje de ingresos que representa costo variable. Ingresa entre 0% y 100%. Se aplica a las ventas del mismo mes. El ejemplo conserva el porcentaje anual durante sus 12 meses.</t>
      </text>
    </comment>
    <comment authorId="0" ref="J18">
      <text>
        <t xml:space="preserve">Mes 6: porcentaje de ingresos que representa costo variable. Ingresa entre 0% y 100%. Se aplica a las ventas del mismo mes. El ejemplo conserva el porcentaje anual durante sus 12 meses.</t>
      </text>
    </comment>
    <comment authorId="0" ref="C10">
      <text>
        <t xml:space="preserve">Tasa proporcional aplicada al EBIT positivo de cada mes y a ganancias positivas por venta de activos al cierre. El 25% del ejemplo es ficticio. No incorpora pérdidas tributarias acumuladas, calendarios de pago ni compensación entre meses.</t>
      </text>
    </comment>
    <comment authorId="0" ref="K18">
      <text>
        <t xml:space="preserve">Mes 7: porcentaje de ingresos que representa costo variable. Ingresa entre 0% y 100%. Se aplica a las ventas del mismo mes. El ejemplo conserva el porcentaje anual durante sus 12 meses.</t>
      </text>
    </comment>
    <comment authorId="0" ref="D10">
      <text>
        <t xml:space="preserve">Tasa proporcional aplicada al EBIT positivo de cada mes y a ganancias positivas por venta de activos al cierre. El 25% del ejemplo es ficticio. No incorpora pérdidas tributarias acumuladas, calendarios de pago ni compensación entre meses.</t>
      </text>
    </comment>
    <comment authorId="0" ref="L18">
      <text>
        <t xml:space="preserve">Mes 8: porcentaje de ingresos que representa costo variable. Ingresa entre 0% y 100%. Se aplica a las ventas del mismo mes. El ejemplo conserva el porcentaje anual durante sus 12 meses.</t>
      </text>
    </comment>
    <comment authorId="0" ref="M18">
      <text>
        <t xml:space="preserve">Mes 9: porcentaje de ingresos que representa costo variable. Ingresa entre 0% y 100%. Se aplica a las ventas del mismo mes. El ejemplo conserva el porcentaje anual durante sus 12 meses.</t>
      </text>
    </comment>
    <comment authorId="0" ref="N18">
      <text>
        <t xml:space="preserve">Mes 10: porcentaje de ingresos que representa costo variable. Ingresa entre 0% y 100%. Se aplica a las ventas del mismo mes. El ejemplo conserva el porcentaje anual durante sus 12 meses.</t>
      </text>
    </comment>
    <comment authorId="0" ref="O18">
      <text>
        <t xml:space="preserve">Mes 11: porcentaje de ingresos que representa costo variable. Ingresa entre 0% y 100%. Se aplica a las ventas del mismo mes. El ejemplo conserva el porcentaje anual durante sus 12 meses.</t>
      </text>
    </comment>
    <comment authorId="0" ref="P18">
      <text>
        <t xml:space="preserve">Mes 12: porcentaje de ingresos que representa costo variable. Ingresa entre 0% y 100%. Se aplica a las ventas del mismo mes. El ejemplo conserva el porcentaje anual durante sus 12 meses.</t>
      </text>
    </comment>
    <comment authorId="0" ref="Q18">
      <text>
        <t xml:space="preserve">Mes 13: porcentaje de ingresos que representa costo variable. Ingresa entre 0% y 100%. Se aplica a las ventas del mismo mes. El ejemplo conserva el porcentaje anual durante sus 12 meses.</t>
      </text>
    </comment>
    <comment authorId="0" ref="R18">
      <text>
        <t xml:space="preserve">Mes 14: porcentaje de ingresos que representa costo variable. Ingresa entre 0% y 100%. Se aplica a las ventas del mismo mes. El ejemplo conserva el porcentaje anual durante sus 12 meses.</t>
      </text>
    </comment>
    <comment authorId="0" ref="S18">
      <text>
        <t xml:space="preserve">Mes 15: porcentaje de ingresos que representa costo variable. Ingresa entre 0% y 100%. Se aplica a las ventas del mismo mes. El ejemplo conserva el porcentaje anual durante sus 12 meses.</t>
      </text>
    </comment>
    <comment authorId="0" ref="T18">
      <text>
        <t xml:space="preserve">Mes 16: porcentaje de ingresos que representa costo variable. Ingresa entre 0% y 100%. Se aplica a las ventas del mismo mes. El ejemplo conserva el porcentaje anual durante sus 12 meses.</t>
      </text>
    </comment>
    <comment authorId="0" ref="U18">
      <text>
        <t xml:space="preserve">Mes 17: porcentaje de ingresos que representa costo variable. Ingresa entre 0% y 100%. Se aplica a las ventas del mismo mes. El ejemplo conserva el porcentaje anual durante sus 12 meses.</t>
      </text>
    </comment>
    <comment authorId="0" ref="V18">
      <text>
        <t xml:space="preserve">Mes 18: porcentaje de ingresos que representa costo variable. Ingresa entre 0% y 100%. Se aplica a las ventas del mismo mes. El ejemplo conserva el porcentaje anual durante sus 12 meses.</t>
      </text>
    </comment>
    <comment authorId="0" ref="W18">
      <text>
        <t xml:space="preserve">Mes 19: porcentaje de ingresos que representa costo variable. Ingresa entre 0% y 100%. Se aplica a las ventas del mismo mes. El ejemplo conserva el porcentaje anual durante sus 12 meses.</t>
      </text>
    </comment>
    <comment authorId="0" ref="X18">
      <text>
        <t xml:space="preserve">Mes 20: porcentaje de ingresos que representa costo variable. Ingresa entre 0% y 100%. Se aplica a las ventas del mismo mes. El ejemplo conserva el porcentaje anual durante sus 12 meses.</t>
      </text>
    </comment>
    <comment authorId="0" ref="Y18">
      <text>
        <t xml:space="preserve">Mes 21: porcentaje de ingresos que representa costo variable. Ingresa entre 0% y 100%. Se aplica a las ventas del mismo mes. El ejemplo conserva el porcentaje anual durante sus 12 meses.</t>
      </text>
    </comment>
    <comment authorId="0" ref="Z18">
      <text>
        <t xml:space="preserve">Mes 22: porcentaje de ingresos que representa costo variable. Ingresa entre 0% y 100%. Se aplica a las ventas del mismo mes. El ejemplo conserva el porcentaje anual durante sus 12 meses.</t>
      </text>
    </comment>
    <comment authorId="0" ref="AA18">
      <text>
        <t xml:space="preserve">Mes 23: porcentaje de ingresos que representa costo variable. Ingresa entre 0% y 100%. Se aplica a las ventas del mismo mes. El ejemplo conserva el porcentaje anual durante sus 12 meses.</t>
      </text>
    </comment>
    <comment authorId="0" ref="AB18">
      <text>
        <t xml:space="preserve">Mes 24: porcentaje de ingresos que representa costo variable. Ingresa entre 0% y 100%. Se aplica a las ventas del mismo mes. El ejemplo conserva el porcentaje anual durante sus 12 meses.</t>
      </text>
    </comment>
    <comment authorId="0" ref="AC18">
      <text>
        <t xml:space="preserve">Mes 25: porcentaje de ingresos que representa costo variable. Ingresa entre 0% y 100%. Se aplica a las ventas del mismo mes. El ejemplo conserva el porcentaje anual durante sus 12 meses.</t>
      </text>
    </comment>
    <comment authorId="0" ref="AD18">
      <text>
        <t xml:space="preserve">Mes 26: porcentaje de ingresos que representa costo variable. Ingresa entre 0% y 100%. Se aplica a las ventas del mismo mes. El ejemplo conserva el porcentaje anual durante sus 12 meses.</t>
      </text>
    </comment>
    <comment authorId="0" ref="AE18">
      <text>
        <t xml:space="preserve">Mes 27: porcentaje de ingresos que representa costo variable. Ingresa entre 0% y 100%. Se aplica a las ventas del mismo mes. El ejemplo conserva el porcentaje anual durante sus 12 meses.</t>
      </text>
    </comment>
    <comment authorId="0" ref="AF18">
      <text>
        <t xml:space="preserve">Mes 28: porcentaje de ingresos que representa costo variable. Ingresa entre 0% y 100%. Se aplica a las ventas del mismo mes. El ejemplo conserva el porcentaje anual durante sus 12 meses.</t>
      </text>
    </comment>
    <comment authorId="0" ref="AG18">
      <text>
        <t xml:space="preserve">Mes 29: porcentaje de ingresos que representa costo variable. Ingresa entre 0% y 100%. Se aplica a las ventas del mismo mes. El ejemplo conserva el porcentaje anual durante sus 12 meses.</t>
      </text>
    </comment>
    <comment authorId="0" ref="AH18">
      <text>
        <t xml:space="preserve">Mes 30: porcentaje de ingresos que representa costo variable. Ingresa entre 0% y 100%. Se aplica a las ventas del mismo mes. El ejemplo conserva el porcentaje anual durante sus 12 meses.</t>
      </text>
    </comment>
    <comment authorId="0" ref="C19">
      <text>
        <t xml:space="preserve">Depreciación contable mensual total de activos comprados después del mes 0. Se ingresa positiva y se resta al EBITDA.</t>
      </text>
    </comment>
    <comment authorId="0" ref="AI18">
      <text>
        <t xml:space="preserve">Mes 31: porcentaje de ingresos que representa costo variable. Ingresa entre 0% y 100%. Se aplica a las ventas del mismo mes. El ejemplo conserva el porcentaje anual durante sus 12 meses.</t>
      </text>
    </comment>
    <comment authorId="0" ref="D19">
      <text>
        <t xml:space="preserve">Unidad: moneda seleccionada, por mes.</t>
      </text>
    </comment>
    <comment authorId="0" ref="AJ18">
      <text>
        <t xml:space="preserve">Mes 32: porcentaje de ingresos que representa costo variable. Ingresa entre 0% y 100%. Se aplica a las ventas del mismo mes. El ejemplo conserva el porcentaje anual durante sus 12 meses.</t>
      </text>
    </comment>
    <comment authorId="0" ref="E19">
      <text>
        <t xml:space="preserve">Mes 1: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K18">
      <text>
        <t xml:space="preserve">Mes 33: porcentaje de ingresos que representa costo variable. Ingresa entre 0% y 100%. Se aplica a las ventas del mismo mes. El ejemplo conserva el porcentaje anual durante sus 12 meses.</t>
      </text>
    </comment>
    <comment authorId="0" ref="F19">
      <text>
        <t xml:space="preserve">Mes 2: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L18">
      <text>
        <t xml:space="preserve">Mes 34: porcentaje de ingresos que representa costo variable. Ingresa entre 0% y 100%. Se aplica a las ventas del mismo mes. El ejemplo conserva el porcentaje anual durante sus 12 meses.</t>
      </text>
    </comment>
    <comment authorId="0" ref="G19">
      <text>
        <t xml:space="preserve">Mes 3: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M18">
      <text>
        <t xml:space="preserve">Mes 35: porcentaje de ingresos que representa costo variable. Ingresa entre 0% y 100%. Se aplica a las ventas del mismo mes. El ejemplo conserva el porcentaje anual durante sus 12 meses.</t>
      </text>
    </comment>
    <comment authorId="0" ref="H19">
      <text>
        <t xml:space="preserve">Mes 4: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N18">
      <text>
        <t xml:space="preserve">Mes 36: porcentaje de ingresos que representa costo variable. Ingresa entre 0% y 100%. Se aplica a las ventas del mismo mes. El ejemplo conserva el porcentaje anual durante sus 12 meses.</t>
      </text>
    </comment>
    <comment authorId="0" ref="I19">
      <text>
        <t xml:space="preserve">Mes 5: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O18">
      <text>
        <t xml:space="preserve">Mes 37: porcentaje de ingresos que representa costo variable. Ingresa entre 0% y 100%. Se aplica a las ventas del mismo mes. El ejemplo conserva el porcentaje anual durante sus 12 meses.</t>
      </text>
    </comment>
    <comment authorId="0" ref="J19">
      <text>
        <t xml:space="preserve">Mes 6: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C11">
      <text>
        <t xml:space="preserve">Vida útil de los activos iniciales en AÑOS. La depreciación mensual es inversión inicial / (vida útil × 12), limitada al saldo pendiente. Se supone depreciación desde el mes 1 y valor residual contable cero.</t>
      </text>
    </comment>
    <comment authorId="0" ref="AP18">
      <text>
        <t xml:space="preserve">Mes 38: porcentaje de ingresos que representa costo variable. Ingresa entre 0% y 100%. Se aplica a las ventas del mismo mes. El ejemplo conserva el porcentaje anual durante sus 12 meses.</t>
      </text>
    </comment>
    <comment authorId="0" ref="K19">
      <text>
        <t xml:space="preserve">Mes 7: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D11">
      <text>
        <t xml:space="preserve">Vida útil de los activos iniciales en AÑOS. La depreciación mensual es inversión inicial / (vida útil × 12), limitada al saldo pendiente. Se supone depreciación desde el mes 1 y valor residual contable cero.</t>
      </text>
    </comment>
    <comment authorId="0" ref="AQ18">
      <text>
        <t xml:space="preserve">Mes 39: porcentaje de ingresos que representa costo variable. Ingresa entre 0% y 100%. Se aplica a las ventas del mismo mes. El ejemplo conserva el porcentaje anual durante sus 12 meses.</t>
      </text>
    </comment>
    <comment authorId="0" ref="L19">
      <text>
        <t xml:space="preserve">Mes 8: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R18">
      <text>
        <t xml:space="preserve">Mes 40: porcentaje de ingresos que representa costo variable. Ingresa entre 0% y 100%. Se aplica a las ventas del mismo mes. El ejemplo conserva el porcentaje anual durante sus 12 meses.</t>
      </text>
    </comment>
    <comment authorId="0" ref="M19">
      <text>
        <t xml:space="preserve">Mes 9: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S18">
      <text>
        <t xml:space="preserve">Mes 41: porcentaje de ingresos que representa costo variable. Ingresa entre 0% y 100%. Se aplica a las ventas del mismo mes. El ejemplo conserva el porcentaje anual durante sus 12 meses.</t>
      </text>
    </comment>
    <comment authorId="0" ref="N19">
      <text>
        <t xml:space="preserve">Mes 10: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T18">
      <text>
        <t xml:space="preserve">Mes 42: porcentaje de ingresos que representa costo variable. Ingresa entre 0% y 100%. Se aplica a las ventas del mismo mes. El ejemplo conserva el porcentaje anual durante sus 12 meses.</t>
      </text>
    </comment>
    <comment authorId="0" ref="O19">
      <text>
        <t xml:space="preserve">Mes 11: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U18">
      <text>
        <t xml:space="preserve">Mes 43: porcentaje de ingresos que representa costo variable. Ingresa entre 0% y 100%. Se aplica a las ventas del mismo mes. El ejemplo conserva el porcentaje anual durante sus 12 meses.</t>
      </text>
    </comment>
    <comment authorId="0" ref="P19">
      <text>
        <t xml:space="preserve">Mes 12: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V18">
      <text>
        <t xml:space="preserve">Mes 44: porcentaje de ingresos que representa costo variable. Ingresa entre 0% y 100%. Se aplica a las ventas del mismo mes. El ejemplo conserva el porcentaje anual durante sus 12 meses.</t>
      </text>
    </comment>
    <comment authorId="0" ref="Q19">
      <text>
        <t xml:space="preserve">Mes 13: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W18">
      <text>
        <t xml:space="preserve">Mes 45: porcentaje de ingresos que representa costo variable. Ingresa entre 0% y 100%. Se aplica a las ventas del mismo mes. El ejemplo conserva el porcentaje anual durante sus 12 meses.</t>
      </text>
    </comment>
    <comment authorId="0" ref="R19">
      <text>
        <t xml:space="preserve">Mes 14: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X18">
      <text>
        <t xml:space="preserve">Mes 46: porcentaje de ingresos que representa costo variable. Ingresa entre 0% y 100%. Se aplica a las ventas del mismo mes. El ejemplo conserva el porcentaje anual durante sus 12 meses.</t>
      </text>
    </comment>
    <comment authorId="0" ref="S19">
      <text>
        <t xml:space="preserve">Mes 15: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Y18">
      <text>
        <t xml:space="preserve">Mes 47: porcentaje de ingresos que representa costo variable. Ingresa entre 0% y 100%. Se aplica a las ventas del mismo mes. El ejemplo conserva el porcentaje anual durante sus 12 meses.</t>
      </text>
    </comment>
    <comment authorId="0" ref="T19">
      <text>
        <t xml:space="preserve">Mes 16: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Z18">
      <text>
        <t xml:space="preserve">Mes 48: porcentaje de ingresos que representa costo variable. Ingresa entre 0% y 100%. Se aplica a las ventas del mismo mes. El ejemplo conserva el porcentaje anual durante sus 12 meses.</t>
      </text>
    </comment>
    <comment authorId="0" ref="U19">
      <text>
        <t xml:space="preserve">Mes 17: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A18">
      <text>
        <t xml:space="preserve">Mes 49: porcentaje de ingresos que representa costo variable. Ingresa entre 0% y 100%. Se aplica a las ventas del mismo mes. El ejemplo conserva el porcentaje anual durante sus 12 meses.</t>
      </text>
    </comment>
    <comment authorId="0" ref="V19">
      <text>
        <t xml:space="preserve">Mes 18: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B18">
      <text>
        <t xml:space="preserve">Mes 50: porcentaje de ingresos que representa costo variable. Ingresa entre 0% y 100%. Se aplica a las ventas del mismo mes. El ejemplo conserva el porcentaje anual durante sus 12 meses.</t>
      </text>
    </comment>
    <comment authorId="0" ref="W19">
      <text>
        <t xml:space="preserve">Mes 19: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C18">
      <text>
        <t xml:space="preserve">Mes 51: porcentaje de ingresos que representa costo variable. Ingresa entre 0% y 100%. Se aplica a las ventas del mismo mes. El ejemplo conserva el porcentaje anual durante sus 12 meses.</t>
      </text>
    </comment>
    <comment authorId="0" ref="X19">
      <text>
        <t xml:space="preserve">Mes 20: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D18">
      <text>
        <t xml:space="preserve">Mes 52: porcentaje de ingresos que representa costo variable. Ingresa entre 0% y 100%. Se aplica a las ventas del mismo mes. El ejemplo conserva el porcentaje anual durante sus 12 meses.</t>
      </text>
    </comment>
    <comment authorId="0" ref="Y19">
      <text>
        <t xml:space="preserve">Mes 21: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E18">
      <text>
        <t xml:space="preserve">Mes 53: porcentaje de ingresos que representa costo variable. Ingresa entre 0% y 100%. Se aplica a las ventas del mismo mes. El ejemplo conserva el porcentaje anual durante sus 12 meses.</t>
      </text>
    </comment>
    <comment authorId="0" ref="Z19">
      <text>
        <t xml:space="preserve">Mes 22: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F18">
      <text>
        <t xml:space="preserve">Mes 54: porcentaje de ingresos que representa costo variable. Ingresa entre 0% y 100%. Se aplica a las ventas del mismo mes. El ejemplo conserva el porcentaje anual durante sus 12 meses.</t>
      </text>
    </comment>
    <comment authorId="0" ref="AA19">
      <text>
        <t xml:space="preserve">Mes 23: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G18">
      <text>
        <t xml:space="preserve">Mes 55: porcentaje de ingresos que representa costo variable. Ingresa entre 0% y 100%. Se aplica a las ventas del mismo mes. El ejemplo conserva el porcentaje anual durante sus 12 meses.</t>
      </text>
    </comment>
    <comment authorId="0" ref="AB19">
      <text>
        <t xml:space="preserve">Mes 24: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H18">
      <text>
        <t xml:space="preserve">Mes 56: porcentaje de ingresos que representa costo variable. Ingresa entre 0% y 100%. Se aplica a las ventas del mismo mes. El ejemplo conserva el porcentaje anual durante sus 12 meses.</t>
      </text>
    </comment>
    <comment authorId="0" ref="AC19">
      <text>
        <t xml:space="preserve">Mes 25: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I18">
      <text>
        <t xml:space="preserve">Mes 57: porcentaje de ingresos que representa costo variable. Ingresa entre 0% y 100%. Se aplica a las ventas del mismo mes. El ejemplo conserva el porcentaje anual durante sus 12 meses.</t>
      </text>
    </comment>
    <comment authorId="0" ref="AD19">
      <text>
        <t xml:space="preserve">Mes 26: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J18">
      <text>
        <t xml:space="preserve">Mes 58: porcentaje de ingresos que representa costo variable. Ingresa entre 0% y 100%. Se aplica a las ventas del mismo mes. El ejemplo conserva el porcentaje anual durante sus 12 meses.</t>
      </text>
    </comment>
    <comment authorId="0" ref="AE19">
      <text>
        <t xml:space="preserve">Mes 27: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K18">
      <text>
        <t xml:space="preserve">Mes 59: porcentaje de ingresos que representa costo variable. Ingresa entre 0% y 100%. Se aplica a las ventas del mismo mes. El ejemplo conserva el porcentaje anual durante sus 12 meses.</t>
      </text>
    </comment>
    <comment authorId="0" ref="AF19">
      <text>
        <t xml:space="preserve">Mes 28: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L18">
      <text>
        <t xml:space="preserve">Mes 60: porcentaje de ingresos que representa costo variable. Ingresa entre 0% y 100%. Se aplica a las ventas del mismo mes. El ejemplo conserva el porcentaje anual durante sus 12 meses.</t>
      </text>
    </comment>
    <comment authorId="0" ref="AG19">
      <text>
        <t xml:space="preserve">Mes 29: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H19">
      <text>
        <t xml:space="preserve">Mes 30: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I19">
      <text>
        <t xml:space="preserve">Mes 31: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J19">
      <text>
        <t xml:space="preserve">Mes 32: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K19">
      <text>
        <t xml:space="preserve">Mes 33: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L19">
      <text>
        <t xml:space="preserve">Mes 34: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M19">
      <text>
        <t xml:space="preserve">Mes 35: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N19">
      <text>
        <t xml:space="preserve">Mes 36: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O19">
      <text>
        <t xml:space="preserve">Mes 37: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C12">
      <text>
        <t xml:space="preserve">Precio de venta total de los activos al finalizar el mes 60, antes de impuesto. Se aplica impuesto solo a la ganancia positiva sobre el valor libro. No se reconoce crédito por pérdida.</t>
      </text>
    </comment>
    <comment authorId="0" ref="AP19">
      <text>
        <t xml:space="preserve">Mes 38: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D12">
      <text>
        <t xml:space="preserve">Precio de venta total de los activos al finalizar el mes 60, antes de impuesto. Se aplica impuesto solo a la ganancia positiva sobre el valor libro. No se reconoce crédito por pérdida.</t>
      </text>
    </comment>
    <comment authorId="0" ref="AQ19">
      <text>
        <t xml:space="preserve">Mes 39: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R19">
      <text>
        <t xml:space="preserve">Mes 40: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S19">
      <text>
        <t xml:space="preserve">Mes 41: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T19">
      <text>
        <t xml:space="preserve">Mes 42: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U19">
      <text>
        <t xml:space="preserve">Mes 43: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V19">
      <text>
        <t xml:space="preserve">Mes 44: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W19">
      <text>
        <t xml:space="preserve">Mes 45: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X19">
      <text>
        <t xml:space="preserve">Mes 46: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Y19">
      <text>
        <t xml:space="preserve">Mes 47: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AZ19">
      <text>
        <t xml:space="preserve">Mes 48: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A19">
      <text>
        <t xml:space="preserve">Mes 49: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B19">
      <text>
        <t xml:space="preserve">Mes 50: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C19">
      <text>
        <t xml:space="preserve">Mes 51: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D19">
      <text>
        <t xml:space="preserve">Mes 52: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E19">
      <text>
        <t xml:space="preserve">Mes 53: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F19">
      <text>
        <t xml:space="preserve">Mes 54: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G19">
      <text>
        <t xml:space="preserve">Mes 55: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H19">
      <text>
        <t xml:space="preserve">Mes 56: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I19">
      <text>
        <t xml:space="preserve">Mes 57: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J19">
      <text>
        <t xml:space="preserve">Mes 58: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K19">
      <text>
        <t xml:space="preserve">Mes 59: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BL19">
      <text>
        <t xml:space="preserve">Mes 60: ingresa la depreciación mensual de las inversiones posteriores al mes 0. Excluye la depreciación de activos iniciales, calculada automáticamente. Usa cero si no hay nuevas altas. Considera fecha de puesta en servicio, vida útil y base depreciable.</t>
      </text>
    </comment>
    <comment authorId="0" ref="C13">
      <text>
        <t xml:space="preserve">Meses de ventas que necesitas financiar como capital de trabajo. Ejemplo: 1,2 significa 120% de un mes de ventas. Se multiplica por las ventas del mes siguiente. La conversión de 10% de ventas anuales a 1,2 meses conserva el capital de trabajo inicial del ejemplo. No es un porcentaje mensual.</t>
      </text>
    </comment>
    <comment authorId="0" ref="D13">
      <text>
        <t xml:space="preserve">Meses de ventas que necesitas financiar como capital de trabajo. Ejemplo: 1,2 significa 120% de un mes de ventas. Se multiplica por las ventas del mes siguiente. La conversión de 10% de ventas anuales a 1,2 meses conserva el capital de trabajo inicial del ejemplo. No es un porcentaje mensual.</t>
      </text>
    </comment>
    <comment authorId="0" ref="C5">
      <text>
        <t xml:space="preserve">Nombre del proyecto. Se mostrará automáticamente en el resumen.</t>
      </text>
    </comment>
    <comment authorId="0" ref="D5">
      <text>
        <t xml:space="preserve">Nombre del proyecto. Se mostrará automáticamente en el resumen.</t>
      </text>
    </comment>
    <comment authorId="0" ref="C14">
      <text>
        <t xml:space="preserve">Tasa mensual efectiva calculada desde la tasa anual: (1 + D9)^(1/12) - 1. No se edita. Se utiliza para descontar los flujos y calcular VAN mensual.</t>
      </text>
    </comment>
    <comment authorId="0" ref="D14">
      <text>
        <t xml:space="preserve">Tasa mensual efectiva calculada desde la tasa anual: (1 + D9)^(1/12) - 1. No se edita. Se utiliza para descontar los flujos y calcular VAN mensual.</t>
      </text>
    </comment>
    <comment authorId="0" ref="C6">
      <text>
        <t xml:space="preserve">Moneda y escala de todos los importes. Ejemplo: CLP o miles de CLP. Es una etiqueta: cambiarla no convierte los importes ni aplica tipos de cambio.</t>
      </text>
    </comment>
    <comment authorId="0" ref="D6">
      <text>
        <t xml:space="preserve">Moneda y escala de todos los importes. Ejemplo: CLP o miles de CLP. Es una etiqueta: cambiarla no convierte los importes ni aplica tipos de cambio.</t>
      </text>
    </comment>
    <comment authorId="0" ref="C7">
      <text>
        <t xml:space="preserve">Nombre de quien prepara o revisa la evaluación.</t>
      </text>
    </comment>
    <comment authorId="0" ref="D7">
      <text>
        <t xml:space="preserve">Nombre de quien prepara o revisa la evaluación.</t>
      </text>
    </comment>
    <comment authorId="0" ref="C9">
      <text>
        <t xml:space="preserve">Tasa de descuento ANUAL EFECTIVA exigida al proyecto. Ingresa un porcentaje (por ejemplo 12%). El modelo la convierte a mensual mediante (1 + tasa anual)^(1/12) - 1. Debe ser coherente con riesgo, moneda e inflación de los flujos.</t>
      </text>
    </comment>
    <comment authorId="0" ref="D9">
      <text>
        <t xml:space="preserve">Tasa de descuento ANUAL EFECTIVA exigida al proyecto. Ingresa un porcentaje (por ejemplo 12%). El modelo la convierte a mensual mediante (1 + tasa anual)^(1/12) - 1. Debe ser coherente con riesgo, moneda e inflación de los flujos.</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C6">
      <text>
        <t xml:space="preserve">Ingresos del mes: suma de las cuentas clasificadas como Ingreso. Se asume que se cobran en el mes indicado; los desfases agregados se representan mediante capital de trabajo.</t>
      </text>
    </comment>
    <comment authorId="0" ref="D6">
      <text>
        <t xml:space="preserve">Mes 0. Ingresos del mes: suma de las cuentas clasificadas como Ingreso. Se asume que se cobran en el mes indicado; los desfases agregados se representan mediante capital de trabajo.</t>
      </text>
    </comment>
    <comment authorId="0" ref="E6">
      <text>
        <t xml:space="preserve">Mes 1. Ingresos del mes: suma de las cuentas clasificadas como Ingreso. Se asume que se cobran en el mes indicado; los desfases agregados se representan mediante capital de trabajo.</t>
      </text>
    </comment>
    <comment authorId="0" ref="F6">
      <text>
        <t xml:space="preserve">Mes 2. Ingresos del mes: suma de las cuentas clasificadas como Ingreso. Se asume que se cobran en el mes indicado; los desfases agregados se representan mediante capital de trabajo.</t>
      </text>
    </comment>
    <comment authorId="0" ref="G6">
      <text>
        <t xml:space="preserve">Mes 3. Ingresos del mes: suma de las cuentas clasificadas como Ingreso. Se asume que se cobran en el mes indicado; los desfases agregados se representan mediante capital de trabajo.</t>
      </text>
    </comment>
    <comment authorId="0" ref="H6">
      <text>
        <t xml:space="preserve">Mes 4. Ingresos del mes: suma de las cuentas clasificadas como Ingreso. Se asume que se cobran en el mes indicado; los desfases agregados se representan mediante capital de trabajo.</t>
      </text>
    </comment>
    <comment authorId="0" ref="I6">
      <text>
        <t xml:space="preserve">Mes 5. Ingresos del mes: suma de las cuentas clasificadas como Ingreso. Se asume que se cobran en el mes indicado; los desfases agregados se representan mediante capital de trabajo.</t>
      </text>
    </comment>
    <comment authorId="0" ref="J6">
      <text>
        <t xml:space="preserve">Mes 6. Ingresos del mes: suma de las cuentas clasificadas como Ingreso. Se asume que se cobran en el mes indicado; los desfases agregados se representan mediante capital de trabajo.</t>
      </text>
    </comment>
    <comment authorId="0" ref="K6">
      <text>
        <t xml:space="preserve">Mes 7. Ingresos del mes: suma de las cuentas clasificadas como Ingreso. Se asume que se cobran en el mes indicado; los desfases agregados se representan mediante capital de trabajo.</t>
      </text>
    </comment>
    <comment authorId="0" ref="L6">
      <text>
        <t xml:space="preserve">Mes 8. Ingresos del mes: suma de las cuentas clasificadas como Ingreso. Se asume que se cobran en el mes indicado; los desfases agregados se representan mediante capital de trabajo.</t>
      </text>
    </comment>
    <comment authorId="0" ref="M6">
      <text>
        <t xml:space="preserve">Mes 9. Ingresos del mes: suma de las cuentas clasificadas como Ingreso. Se asume que se cobran en el mes indicado; los desfases agregados se representan mediante capital de trabajo.</t>
      </text>
    </comment>
    <comment authorId="0" ref="N6">
      <text>
        <t xml:space="preserve">Mes 10. Ingresos del mes: suma de las cuentas clasificadas como Ingreso. Se asume que se cobran en el mes indicado; los desfases agregados se representan mediante capital de trabajo.</t>
      </text>
    </comment>
    <comment authorId="0" ref="O6">
      <text>
        <t xml:space="preserve">Mes 11. Ingresos del mes: suma de las cuentas clasificadas como Ingreso. Se asume que se cobran en el mes indicado; los desfases agregados se representan mediante capital de trabajo.</t>
      </text>
    </comment>
    <comment authorId="0" ref="P6">
      <text>
        <t xml:space="preserve">Mes 12. Ingresos del mes: suma de las cuentas clasificadas como Ingreso. Se asume que se cobran en el mes indicado; los desfases agregados se representan mediante capital de trabajo.</t>
      </text>
    </comment>
    <comment authorId="0" ref="Q6">
      <text>
        <t xml:space="preserve">Mes 13. Ingresos del mes: suma de las cuentas clasificadas como Ingreso. Se asume que se cobran en el mes indicado; los desfases agregados se representan mediante capital de trabajo.</t>
      </text>
    </comment>
    <comment authorId="0" ref="R6">
      <text>
        <t xml:space="preserve">Mes 14. Ingresos del mes: suma de las cuentas clasificadas como Ingreso. Se asume que se cobran en el mes indicado; los desfases agregados se representan mediante capital de trabajo.</t>
      </text>
    </comment>
    <comment authorId="0" ref="S6">
      <text>
        <t xml:space="preserve">Mes 15. Ingresos del mes: suma de las cuentas clasificadas como Ingreso. Se asume que se cobran en el mes indicado; los desfases agregados se representan mediante capital de trabajo.</t>
      </text>
    </comment>
    <comment authorId="0" ref="T6">
      <text>
        <t xml:space="preserve">Mes 16. Ingresos del mes: suma de las cuentas clasificadas como Ingreso. Se asume que se cobran en el mes indicado; los desfases agregados se representan mediante capital de trabajo.</t>
      </text>
    </comment>
    <comment authorId="0" ref="U6">
      <text>
        <t xml:space="preserve">Mes 17. Ingresos del mes: suma de las cuentas clasificadas como Ingreso. Se asume que se cobran en el mes indicado; los desfases agregados se representan mediante capital de trabajo.</t>
      </text>
    </comment>
    <comment authorId="0" ref="V6">
      <text>
        <t xml:space="preserve">Mes 18. Ingresos del mes: suma de las cuentas clasificadas como Ingreso. Se asume que se cobran en el mes indicado; los desfases agregados se representan mediante capital de trabajo.</t>
      </text>
    </comment>
    <comment authorId="0" ref="W6">
      <text>
        <t xml:space="preserve">Mes 19. Ingresos del mes: suma de las cuentas clasificadas como Ingreso. Se asume que se cobran en el mes indicado; los desfases agregados se representan mediante capital de trabajo.</t>
      </text>
    </comment>
    <comment authorId="0" ref="X6">
      <text>
        <t xml:space="preserve">Mes 20. Ingresos del mes: suma de las cuentas clasificadas como Ingreso. Se asume que se cobran en el mes indicado; los desfases agregados se representan mediante capital de trabajo.</t>
      </text>
    </comment>
    <comment authorId="0" ref="Y6">
      <text>
        <t xml:space="preserve">Mes 21. Ingresos del mes: suma de las cuentas clasificadas como Ingreso. Se asume que se cobran en el mes indicado; los desfases agregados se representan mediante capital de trabajo.</t>
      </text>
    </comment>
    <comment authorId="0" ref="Z6">
      <text>
        <t xml:space="preserve">Mes 22. Ingresos del mes: suma de las cuentas clasificadas como Ingreso. Se asume que se cobran en el mes indicado; los desfases agregados se representan mediante capital de trabajo.</t>
      </text>
    </comment>
    <comment authorId="0" ref="AA6">
      <text>
        <t xml:space="preserve">Mes 23. Ingresos del mes: suma de las cuentas clasificadas como Ingreso. Se asume que se cobran en el mes indicado; los desfases agregados se representan mediante capital de trabajo.</t>
      </text>
    </comment>
    <comment authorId="0" ref="AB6">
      <text>
        <t xml:space="preserve">Mes 24. Ingresos del mes: suma de las cuentas clasificadas como Ingreso. Se asume que se cobran en el mes indicado; los desfases agregados se representan mediante capital de trabajo.</t>
      </text>
    </comment>
    <comment authorId="0" ref="AC6">
      <text>
        <t xml:space="preserve">Mes 25. Ingresos del mes: suma de las cuentas clasificadas como Ingreso. Se asume que se cobran en el mes indicado; los desfases agregados se representan mediante capital de trabajo.</t>
      </text>
    </comment>
    <comment authorId="0" ref="AD6">
      <text>
        <t xml:space="preserve">Mes 26. Ingresos del mes: suma de las cuentas clasificadas como Ingreso. Se asume que se cobran en el mes indicado; los desfases agregados se representan mediante capital de trabajo.</t>
      </text>
    </comment>
    <comment authorId="0" ref="AE6">
      <text>
        <t xml:space="preserve">Mes 27. Ingresos del mes: suma de las cuentas clasificadas como Ingreso. Se asume que se cobran en el mes indicado; los desfases agregados se representan mediante capital de trabajo.</t>
      </text>
    </comment>
    <comment authorId="0" ref="AF6">
      <text>
        <t xml:space="preserve">Mes 28. Ingresos del mes: suma de las cuentas clasificadas como Ingreso. Se asume que se cobran en el mes indicado; los desfases agregados se representan mediante capital de trabajo.</t>
      </text>
    </comment>
    <comment authorId="0" ref="AG6">
      <text>
        <t xml:space="preserve">Mes 29. Ingresos del mes: suma de las cuentas clasificadas como Ingreso. Se asume que se cobran en el mes indicado; los desfases agregados se representan mediante capital de trabajo.</t>
      </text>
    </comment>
    <comment authorId="0" ref="AH6">
      <text>
        <t xml:space="preserve">Mes 30. Ingresos del mes: suma de las cuentas clasificadas como Ingreso. Se asume que se cobran en el mes indicado; los desfases agregados se representan mediante capital de trabajo.</t>
      </text>
    </comment>
    <comment authorId="0" ref="C7">
      <text>
        <t xml:space="preserve">Costo variable del mes: ingresos × porcentaje mensual de Supuestos, con signo negativo porque es un desembolso.</t>
      </text>
    </comment>
    <comment authorId="0" ref="AI6">
      <text>
        <t xml:space="preserve">Mes 31. Ingresos del mes: suma de las cuentas clasificadas como Ingreso. Se asume que se cobran en el mes indicado; los desfases agregados se representan mediante capital de trabajo.</t>
      </text>
    </comment>
    <comment authorId="0" ref="D7">
      <text>
        <t xml:space="preserve">Mes 0. Costo variable del mes: ingresos × porcentaje mensual de Supuestos, con signo negativo porque es un desembolso.</t>
      </text>
    </comment>
    <comment authorId="0" ref="AJ6">
      <text>
        <t xml:space="preserve">Mes 32. Ingresos del mes: suma de las cuentas clasificadas como Ingreso. Se asume que se cobran en el mes indicado; los desfases agregados se representan mediante capital de trabajo.</t>
      </text>
    </comment>
    <comment authorId="0" ref="E7">
      <text>
        <t xml:space="preserve">Mes 1. Costo variable del mes: ingresos × porcentaje mensual de Supuestos, con signo negativo porque es un desembolso.</t>
      </text>
    </comment>
    <comment authorId="0" ref="AK6">
      <text>
        <t xml:space="preserve">Mes 33. Ingresos del mes: suma de las cuentas clasificadas como Ingreso. Se asume que se cobran en el mes indicado; los desfases agregados se representan mediante capital de trabajo.</t>
      </text>
    </comment>
    <comment authorId="0" ref="F7">
      <text>
        <t xml:space="preserve">Mes 2. Costo variable del mes: ingresos × porcentaje mensual de Supuestos, con signo negativo porque es un desembolso.</t>
      </text>
    </comment>
    <comment authorId="0" ref="AL6">
      <text>
        <t xml:space="preserve">Mes 34. Ingresos del mes: suma de las cuentas clasificadas como Ingreso. Se asume que se cobran en el mes indicado; los desfases agregados se representan mediante capital de trabajo.</t>
      </text>
    </comment>
    <comment authorId="0" ref="G7">
      <text>
        <t xml:space="preserve">Mes 3. Costo variable del mes: ingresos × porcentaje mensual de Supuestos, con signo negativo porque es un desembolso.</t>
      </text>
    </comment>
    <comment authorId="0" ref="AM6">
      <text>
        <t xml:space="preserve">Mes 35. Ingresos del mes: suma de las cuentas clasificadas como Ingreso. Se asume que se cobran en el mes indicado; los desfases agregados se representan mediante capital de trabajo.</t>
      </text>
    </comment>
    <comment authorId="0" ref="H7">
      <text>
        <t xml:space="preserve">Mes 4. Costo variable del mes: ingresos × porcentaje mensual de Supuestos, con signo negativo porque es un desembolso.</t>
      </text>
    </comment>
    <comment authorId="0" ref="AN6">
      <text>
        <t xml:space="preserve">Mes 36. Ingresos del mes: suma de las cuentas clasificadas como Ingreso. Se asume que se cobran en el mes indicado; los desfases agregados se representan mediante capital de trabajo.</t>
      </text>
    </comment>
    <comment authorId="0" ref="I7">
      <text>
        <t xml:space="preserve">Mes 5. Costo variable del mes: ingresos × porcentaje mensual de Supuestos, con signo negativo porque es un desembolso.</t>
      </text>
    </comment>
    <comment authorId="0" ref="AO6">
      <text>
        <t xml:space="preserve">Mes 37. Ingresos del mes: suma de las cuentas clasificadas como Ingreso. Se asume que se cobran en el mes indicado; los desfases agregados se representan mediante capital de trabajo.</t>
      </text>
    </comment>
    <comment authorId="0" ref="J7">
      <text>
        <t xml:space="preserve">Mes 6. Costo variable del mes: ingresos × porcentaje mensual de Supuestos, con signo negativo porque es un desembolso.</t>
      </text>
    </comment>
    <comment authorId="0" ref="AP6">
      <text>
        <t xml:space="preserve">Mes 38. Ingresos del mes: suma de las cuentas clasificadas como Ingreso. Se asume que se cobran en el mes indicado; los desfases agregados se representan mediante capital de trabajo.</t>
      </text>
    </comment>
    <comment authorId="0" ref="K7">
      <text>
        <t xml:space="preserve">Mes 7. Costo variable del mes: ingresos × porcentaje mensual de Supuestos, con signo negativo porque es un desembolso.</t>
      </text>
    </comment>
    <comment authorId="0" ref="AQ6">
      <text>
        <t xml:space="preserve">Mes 39. Ingresos del mes: suma de las cuentas clasificadas como Ingreso. Se asume que se cobran en el mes indicado; los desfases agregados se representan mediante capital de trabajo.</t>
      </text>
    </comment>
    <comment authorId="0" ref="L7">
      <text>
        <t xml:space="preserve">Mes 8. Costo variable del mes: ingresos × porcentaje mensual de Supuestos, con signo negativo porque es un desembolso.</t>
      </text>
    </comment>
    <comment authorId="0" ref="AR6">
      <text>
        <t xml:space="preserve">Mes 40. Ingresos del mes: suma de las cuentas clasificadas como Ingreso. Se asume que se cobran en el mes indicado; los desfases agregados se representan mediante capital de trabajo.</t>
      </text>
    </comment>
    <comment authorId="0" ref="M7">
      <text>
        <t xml:space="preserve">Mes 9. Costo variable del mes: ingresos × porcentaje mensual de Supuestos, con signo negativo porque es un desembolso.</t>
      </text>
    </comment>
    <comment authorId="0" ref="AS6">
      <text>
        <t xml:space="preserve">Mes 41. Ingresos del mes: suma de las cuentas clasificadas como Ingreso. Se asume que se cobran en el mes indicado; los desfases agregados se representan mediante capital de trabajo.</t>
      </text>
    </comment>
    <comment authorId="0" ref="N7">
      <text>
        <t xml:space="preserve">Mes 10. Costo variable del mes: ingresos × porcentaje mensual de Supuestos, con signo negativo porque es un desembolso.</t>
      </text>
    </comment>
    <comment authorId="0" ref="AT6">
      <text>
        <t xml:space="preserve">Mes 42. Ingresos del mes: suma de las cuentas clasificadas como Ingreso. Se asume que se cobran en el mes indicado; los desfases agregados se representan mediante capital de trabajo.</t>
      </text>
    </comment>
    <comment authorId="0" ref="O7">
      <text>
        <t xml:space="preserve">Mes 11. Costo variable del mes: ingresos × porcentaje mensual de Supuestos, con signo negativo porque es un desembolso.</t>
      </text>
    </comment>
    <comment authorId="0" ref="AU6">
      <text>
        <t xml:space="preserve">Mes 43. Ingresos del mes: suma de las cuentas clasificadas como Ingreso. Se asume que se cobran en el mes indicado; los desfases agregados se representan mediante capital de trabajo.</t>
      </text>
    </comment>
    <comment authorId="0" ref="P7">
      <text>
        <t xml:space="preserve">Mes 12. Costo variable del mes: ingresos × porcentaje mensual de Supuestos, con signo negativo porque es un desembolso.</t>
      </text>
    </comment>
    <comment authorId="0" ref="AV6">
      <text>
        <t xml:space="preserve">Mes 44. Ingresos del mes: suma de las cuentas clasificadas como Ingreso. Se asume que se cobran en el mes indicado; los desfases agregados se representan mediante capital de trabajo.</t>
      </text>
    </comment>
    <comment authorId="0" ref="Q7">
      <text>
        <t xml:space="preserve">Mes 13. Costo variable del mes: ingresos × porcentaje mensual de Supuestos, con signo negativo porque es un desembolso.</t>
      </text>
    </comment>
    <comment authorId="0" ref="AW6">
      <text>
        <t xml:space="preserve">Mes 45. Ingresos del mes: suma de las cuentas clasificadas como Ingreso. Se asume que se cobran en el mes indicado; los desfases agregados se representan mediante capital de trabajo.</t>
      </text>
    </comment>
    <comment authorId="0" ref="R7">
      <text>
        <t xml:space="preserve">Mes 14. Costo variable del mes: ingresos × porcentaje mensual de Supuestos, con signo negativo porque es un desembolso.</t>
      </text>
    </comment>
    <comment authorId="0" ref="AX6">
      <text>
        <t xml:space="preserve">Mes 46. Ingresos del mes: suma de las cuentas clasificadas como Ingreso. Se asume que se cobran en el mes indicado; los desfases agregados se representan mediante capital de trabajo.</t>
      </text>
    </comment>
    <comment authorId="0" ref="S7">
      <text>
        <t xml:space="preserve">Mes 15. Costo variable del mes: ingresos × porcentaje mensual de Supuestos, con signo negativo porque es un desembolso.</t>
      </text>
    </comment>
    <comment authorId="0" ref="AY6">
      <text>
        <t xml:space="preserve">Mes 47. Ingresos del mes: suma de las cuentas clasificadas como Ingreso. Se asume que se cobran en el mes indicado; los desfases agregados se representan mediante capital de trabajo.</t>
      </text>
    </comment>
    <comment authorId="0" ref="T7">
      <text>
        <t xml:space="preserve">Mes 16. Costo variable del mes: ingresos × porcentaje mensual de Supuestos, con signo negativo porque es un desembolso.</t>
      </text>
    </comment>
    <comment authorId="0" ref="AZ6">
      <text>
        <t xml:space="preserve">Mes 48. Ingresos del mes: suma de las cuentas clasificadas como Ingreso. Se asume que se cobran en el mes indicado; los desfases agregados se representan mediante capital de trabajo.</t>
      </text>
    </comment>
    <comment authorId="0" ref="U7">
      <text>
        <t xml:space="preserve">Mes 17. Costo variable del mes: ingresos × porcentaje mensual de Supuestos, con signo negativo porque es un desembolso.</t>
      </text>
    </comment>
    <comment authorId="0" ref="BA6">
      <text>
        <t xml:space="preserve">Mes 49. Ingresos del mes: suma de las cuentas clasificadas como Ingreso. Se asume que se cobran en el mes indicado; los desfases agregados se representan mediante capital de trabajo.</t>
      </text>
    </comment>
    <comment authorId="0" ref="V7">
      <text>
        <t xml:space="preserve">Mes 18. Costo variable del mes: ingresos × porcentaje mensual de Supuestos, con signo negativo porque es un desembolso.</t>
      </text>
    </comment>
    <comment authorId="0" ref="BB6">
      <text>
        <t xml:space="preserve">Mes 50. Ingresos del mes: suma de las cuentas clasificadas como Ingreso. Se asume que se cobran en el mes indicado; los desfases agregados se representan mediante capital de trabajo.</t>
      </text>
    </comment>
    <comment authorId="0" ref="W7">
      <text>
        <t xml:space="preserve">Mes 19. Costo variable del mes: ingresos × porcentaje mensual de Supuestos, con signo negativo porque es un desembolso.</t>
      </text>
    </comment>
    <comment authorId="0" ref="BC6">
      <text>
        <t xml:space="preserve">Mes 51. Ingresos del mes: suma de las cuentas clasificadas como Ingreso. Se asume que se cobran en el mes indicado; los desfases agregados se representan mediante capital de trabajo.</t>
      </text>
    </comment>
    <comment authorId="0" ref="X7">
      <text>
        <t xml:space="preserve">Mes 20. Costo variable del mes: ingresos × porcentaje mensual de Supuestos, con signo negativo porque es un desembolso.</t>
      </text>
    </comment>
    <comment authorId="0" ref="BD6">
      <text>
        <t xml:space="preserve">Mes 52. Ingresos del mes: suma de las cuentas clasificadas como Ingreso. Se asume que se cobran en el mes indicado; los desfases agregados se representan mediante capital de trabajo.</t>
      </text>
    </comment>
    <comment authorId="0" ref="Y7">
      <text>
        <t xml:space="preserve">Mes 21. Costo variable del mes: ingresos × porcentaje mensual de Supuestos, con signo negativo porque es un desembolso.</t>
      </text>
    </comment>
    <comment authorId="0" ref="BE6">
      <text>
        <t xml:space="preserve">Mes 53. Ingresos del mes: suma de las cuentas clasificadas como Ingreso. Se asume que se cobran en el mes indicado; los desfases agregados se representan mediante capital de trabajo.</t>
      </text>
    </comment>
    <comment authorId="0" ref="Z7">
      <text>
        <t xml:space="preserve">Mes 22. Costo variable del mes: ingresos × porcentaje mensual de Supuestos, con signo negativo porque es un desembolso.</t>
      </text>
    </comment>
    <comment authorId="0" ref="BF6">
      <text>
        <t xml:space="preserve">Mes 54. Ingresos del mes: suma de las cuentas clasificadas como Ingreso. Se asume que se cobran en el mes indicado; los desfases agregados se representan mediante capital de trabajo.</t>
      </text>
    </comment>
    <comment authorId="0" ref="AA7">
      <text>
        <t xml:space="preserve">Mes 23. Costo variable del mes: ingresos × porcentaje mensual de Supuestos, con signo negativo porque es un desembolso.</t>
      </text>
    </comment>
    <comment authorId="0" ref="BG6">
      <text>
        <t xml:space="preserve">Mes 55. Ingresos del mes: suma de las cuentas clasificadas como Ingreso. Se asume que se cobran en el mes indicado; los desfases agregados se representan mediante capital de trabajo.</t>
      </text>
    </comment>
    <comment authorId="0" ref="AB7">
      <text>
        <t xml:space="preserve">Mes 24. Costo variable del mes: ingresos × porcentaje mensual de Supuestos, con signo negativo porque es un desembolso.</t>
      </text>
    </comment>
    <comment authorId="0" ref="BH6">
      <text>
        <t xml:space="preserve">Mes 56. Ingresos del mes: suma de las cuentas clasificadas como Ingreso. Se asume que se cobran en el mes indicado; los desfases agregados se representan mediante capital de trabajo.</t>
      </text>
    </comment>
    <comment authorId="0" ref="AC7">
      <text>
        <t xml:space="preserve">Mes 25. Costo variable del mes: ingresos × porcentaje mensual de Supuestos, con signo negativo porque es un desembolso.</t>
      </text>
    </comment>
    <comment authorId="0" ref="BI6">
      <text>
        <t xml:space="preserve">Mes 57. Ingresos del mes: suma de las cuentas clasificadas como Ingreso. Se asume que se cobran en el mes indicado; los desfases agregados se representan mediante capital de trabajo.</t>
      </text>
    </comment>
    <comment authorId="0" ref="AD7">
      <text>
        <t xml:space="preserve">Mes 26. Costo variable del mes: ingresos × porcentaje mensual de Supuestos, con signo negativo porque es un desembolso.</t>
      </text>
    </comment>
    <comment authorId="0" ref="BJ6">
      <text>
        <t xml:space="preserve">Mes 58. Ingresos del mes: suma de las cuentas clasificadas como Ingreso. Se asume que se cobran en el mes indicado; los desfases agregados se representan mediante capital de trabajo.</t>
      </text>
    </comment>
    <comment authorId="0" ref="AE7">
      <text>
        <t xml:space="preserve">Mes 27. Costo variable del mes: ingresos × porcentaje mensual de Supuestos, con signo negativo porque es un desembolso.</t>
      </text>
    </comment>
    <comment authorId="0" ref="BK6">
      <text>
        <t xml:space="preserve">Mes 59. Ingresos del mes: suma de las cuentas clasificadas como Ingreso. Se asume que se cobran en el mes indicado; los desfases agregados se representan mediante capital de trabajo.</t>
      </text>
    </comment>
    <comment authorId="0" ref="AF7">
      <text>
        <t xml:space="preserve">Mes 28. Costo variable del mes: ingresos × porcentaje mensual de Supuestos, con signo negativo porque es un desembolso.</t>
      </text>
    </comment>
    <comment authorId="0" ref="BL6">
      <text>
        <t xml:space="preserve">Mes 60. Ingresos del mes: suma de las cuentas clasificadas como Ingreso. Se asume que se cobran en el mes indicado; los desfases agregados se representan mediante capital de trabajo.</t>
      </text>
    </comment>
    <comment authorId="0" ref="AG7">
      <text>
        <t xml:space="preserve">Mes 29. Costo variable del mes: ingresos × porcentaje mensual de Supuestos, con signo negativo porque es un desembolso.</t>
      </text>
    </comment>
    <comment authorId="0" ref="AH7">
      <text>
        <t xml:space="preserve">Mes 30. Costo variable del mes: ingresos × porcentaje mensual de Supuestos, con signo negativo porque es un desembolso.</t>
      </text>
    </comment>
    <comment authorId="0" ref="C8">
      <text>
        <t xml:space="preserve">Suma de las cuentas Costo fijo del mes, con signo negativo. No incluye depreciación, inversiones ni costos variables.</t>
      </text>
    </comment>
    <comment authorId="0" ref="AI7">
      <text>
        <t xml:space="preserve">Mes 31. Costo variable del mes: ingresos × porcentaje mensual de Supuestos, con signo negativo porque es un desembolso.</t>
      </text>
    </comment>
    <comment authorId="0" ref="D8">
      <text>
        <t xml:space="preserve">Mes 0. Suma de las cuentas Costo fijo del mes, con signo negativo. No incluye depreciación, inversiones ni costos variables.</t>
      </text>
    </comment>
    <comment authorId="0" ref="AJ7">
      <text>
        <t xml:space="preserve">Mes 32. Costo variable del mes: ingresos × porcentaje mensual de Supuestos, con signo negativo porque es un desembolso.</t>
      </text>
    </comment>
    <comment authorId="0" ref="E8">
      <text>
        <t xml:space="preserve">Mes 1. Suma de las cuentas Costo fijo del mes, con signo negativo. No incluye depreciación, inversiones ni costos variables.</t>
      </text>
    </comment>
    <comment authorId="0" ref="AK7">
      <text>
        <t xml:space="preserve">Mes 33. Costo variable del mes: ingresos × porcentaje mensual de Supuestos, con signo negativo porque es un desembolso.</t>
      </text>
    </comment>
    <comment authorId="0" ref="F8">
      <text>
        <t xml:space="preserve">Mes 2. Suma de las cuentas Costo fijo del mes, con signo negativo. No incluye depreciación, inversiones ni costos variables.</t>
      </text>
    </comment>
    <comment authorId="0" ref="AL7">
      <text>
        <t xml:space="preserve">Mes 34. Costo variable del mes: ingresos × porcentaje mensual de Supuestos, con signo negativo porque es un desembolso.</t>
      </text>
    </comment>
    <comment authorId="0" ref="G8">
      <text>
        <t xml:space="preserve">Mes 3. Suma de las cuentas Costo fijo del mes, con signo negativo. No incluye depreciación, inversiones ni costos variables.</t>
      </text>
    </comment>
    <comment authorId="0" ref="AM7">
      <text>
        <t xml:space="preserve">Mes 35. Costo variable del mes: ingresos × porcentaje mensual de Supuestos, con signo negativo porque es un desembolso.</t>
      </text>
    </comment>
    <comment authorId="0" ref="H8">
      <text>
        <t xml:space="preserve">Mes 4. Suma de las cuentas Costo fijo del mes, con signo negativo. No incluye depreciación, inversiones ni costos variables.</t>
      </text>
    </comment>
    <comment authorId="0" ref="AN7">
      <text>
        <t xml:space="preserve">Mes 36. Costo variable del mes: ingresos × porcentaje mensual de Supuestos, con signo negativo porque es un desembolso.</t>
      </text>
    </comment>
    <comment authorId="0" ref="I8">
      <text>
        <t xml:space="preserve">Mes 5. Suma de las cuentas Costo fijo del mes, con signo negativo. No incluye depreciación, inversiones ni costos variables.</t>
      </text>
    </comment>
    <comment authorId="0" ref="AO7">
      <text>
        <t xml:space="preserve">Mes 37. Costo variable del mes: ingresos × porcentaje mensual de Supuestos, con signo negativo porque es un desembolso.</t>
      </text>
    </comment>
    <comment authorId="0" ref="J8">
      <text>
        <t xml:space="preserve">Mes 6. Suma de las cuentas Costo fijo del mes, con signo negativo. No incluye depreciación, inversiones ni costos variables.</t>
      </text>
    </comment>
    <comment authorId="0" ref="AP7">
      <text>
        <t xml:space="preserve">Mes 38. Costo variable del mes: ingresos × porcentaje mensual de Supuestos, con signo negativo porque es un desembolso.</t>
      </text>
    </comment>
    <comment authorId="0" ref="K8">
      <text>
        <t xml:space="preserve">Mes 7. Suma de las cuentas Costo fijo del mes, con signo negativo. No incluye depreciación, inversiones ni costos variables.</t>
      </text>
    </comment>
    <comment authorId="0" ref="AQ7">
      <text>
        <t xml:space="preserve">Mes 39. Costo variable del mes: ingresos × porcentaje mensual de Supuestos, con signo negativo porque es un desembolso.</t>
      </text>
    </comment>
    <comment authorId="0" ref="L8">
      <text>
        <t xml:space="preserve">Mes 8. Suma de las cuentas Costo fijo del mes, con signo negativo. No incluye depreciación, inversiones ni costos variables.</t>
      </text>
    </comment>
    <comment authorId="0" ref="AR7">
      <text>
        <t xml:space="preserve">Mes 40. Costo variable del mes: ingresos × porcentaje mensual de Supuestos, con signo negativo porque es un desembolso.</t>
      </text>
    </comment>
    <comment authorId="0" ref="M8">
      <text>
        <t xml:space="preserve">Mes 9. Suma de las cuentas Costo fijo del mes, con signo negativo. No incluye depreciación, inversiones ni costos variables.</t>
      </text>
    </comment>
    <comment authorId="0" ref="AS7">
      <text>
        <t xml:space="preserve">Mes 41. Costo variable del mes: ingresos × porcentaje mensual de Supuestos, con signo negativo porque es un desembolso.</t>
      </text>
    </comment>
    <comment authorId="0" ref="N8">
      <text>
        <t xml:space="preserve">Mes 10. Suma de las cuentas Costo fijo del mes, con signo negativo. No incluye depreciación, inversiones ni costos variables.</t>
      </text>
    </comment>
    <comment authorId="0" ref="AT7">
      <text>
        <t xml:space="preserve">Mes 42. Costo variable del mes: ingresos × porcentaje mensual de Supuestos, con signo negativo porque es un desembolso.</t>
      </text>
    </comment>
    <comment authorId="0" ref="O8">
      <text>
        <t xml:space="preserve">Mes 11. Suma de las cuentas Costo fijo del mes, con signo negativo. No incluye depreciación, inversiones ni costos variables.</t>
      </text>
    </comment>
    <comment authorId="0" ref="AU7">
      <text>
        <t xml:space="preserve">Mes 43. Costo variable del mes: ingresos × porcentaje mensual de Supuestos, con signo negativo porque es un desembolso.</t>
      </text>
    </comment>
    <comment authorId="0" ref="P8">
      <text>
        <t xml:space="preserve">Mes 12. Suma de las cuentas Costo fijo del mes, con signo negativo. No incluye depreciación, inversiones ni costos variables.</t>
      </text>
    </comment>
    <comment authorId="0" ref="AV7">
      <text>
        <t xml:space="preserve">Mes 44. Costo variable del mes: ingresos × porcentaje mensual de Supuestos, con signo negativo porque es un desembolso.</t>
      </text>
    </comment>
    <comment authorId="0" ref="Q8">
      <text>
        <t xml:space="preserve">Mes 13. Suma de las cuentas Costo fijo del mes, con signo negativo. No incluye depreciación, inversiones ni costos variables.</t>
      </text>
    </comment>
    <comment authorId="0" ref="AW7">
      <text>
        <t xml:space="preserve">Mes 45. Costo variable del mes: ingresos × porcentaje mensual de Supuestos, con signo negativo porque es un desembolso.</t>
      </text>
    </comment>
    <comment authorId="0" ref="R8">
      <text>
        <t xml:space="preserve">Mes 14. Suma de las cuentas Costo fijo del mes, con signo negativo. No incluye depreciación, inversiones ni costos variables.</t>
      </text>
    </comment>
    <comment authorId="0" ref="AX7">
      <text>
        <t xml:space="preserve">Mes 46. Costo variable del mes: ingresos × porcentaje mensual de Supuestos, con signo negativo porque es un desembolso.</t>
      </text>
    </comment>
    <comment authorId="0" ref="S8">
      <text>
        <t xml:space="preserve">Mes 15. Suma de las cuentas Costo fijo del mes, con signo negativo. No incluye depreciación, inversiones ni costos variables.</t>
      </text>
    </comment>
    <comment authorId="0" ref="AY7">
      <text>
        <t xml:space="preserve">Mes 47. Costo variable del mes: ingresos × porcentaje mensual de Supuestos, con signo negativo porque es un desembolso.</t>
      </text>
    </comment>
    <comment authorId="0" ref="T8">
      <text>
        <t xml:space="preserve">Mes 16. Suma de las cuentas Costo fijo del mes, con signo negativo. No incluye depreciación, inversiones ni costos variables.</t>
      </text>
    </comment>
    <comment authorId="0" ref="AZ7">
      <text>
        <t xml:space="preserve">Mes 48. Costo variable del mes: ingresos × porcentaje mensual de Supuestos, con signo negativo porque es un desembolso.</t>
      </text>
    </comment>
    <comment authorId="0" ref="U8">
      <text>
        <t xml:space="preserve">Mes 17. Suma de las cuentas Costo fijo del mes, con signo negativo. No incluye depreciación, inversiones ni costos variables.</t>
      </text>
    </comment>
    <comment authorId="0" ref="BA7">
      <text>
        <t xml:space="preserve">Mes 49. Costo variable del mes: ingresos × porcentaje mensual de Supuestos, con signo negativo porque es un desembolso.</t>
      </text>
    </comment>
    <comment authorId="0" ref="V8">
      <text>
        <t xml:space="preserve">Mes 18. Suma de las cuentas Costo fijo del mes, con signo negativo. No incluye depreciación, inversiones ni costos variables.</t>
      </text>
    </comment>
    <comment authorId="0" ref="BB7">
      <text>
        <t xml:space="preserve">Mes 50. Costo variable del mes: ingresos × porcentaje mensual de Supuestos, con signo negativo porque es un desembolso.</t>
      </text>
    </comment>
    <comment authorId="0" ref="W8">
      <text>
        <t xml:space="preserve">Mes 19. Suma de las cuentas Costo fijo del mes, con signo negativo. No incluye depreciación, inversiones ni costos variables.</t>
      </text>
    </comment>
    <comment authorId="0" ref="BC7">
      <text>
        <t xml:space="preserve">Mes 51. Costo variable del mes: ingresos × porcentaje mensual de Supuestos, con signo negativo porque es un desembolso.</t>
      </text>
    </comment>
    <comment authorId="0" ref="X8">
      <text>
        <t xml:space="preserve">Mes 20. Suma de las cuentas Costo fijo del mes, con signo negativo. No incluye depreciación, inversiones ni costos variables.</t>
      </text>
    </comment>
    <comment authorId="0" ref="BD7">
      <text>
        <t xml:space="preserve">Mes 52. Costo variable del mes: ingresos × porcentaje mensual de Supuestos, con signo negativo porque es un desembolso.</t>
      </text>
    </comment>
    <comment authorId="0" ref="Y8">
      <text>
        <t xml:space="preserve">Mes 21. Suma de las cuentas Costo fijo del mes, con signo negativo. No incluye depreciación, inversiones ni costos variables.</t>
      </text>
    </comment>
    <comment authorId="0" ref="BE7">
      <text>
        <t xml:space="preserve">Mes 53. Costo variable del mes: ingresos × porcentaje mensual de Supuestos, con signo negativo porque es un desembolso.</t>
      </text>
    </comment>
    <comment authorId="0" ref="Z8">
      <text>
        <t xml:space="preserve">Mes 22. Suma de las cuentas Costo fijo del mes, con signo negativo. No incluye depreciación, inversiones ni costos variables.</t>
      </text>
    </comment>
    <comment authorId="0" ref="BF7">
      <text>
        <t xml:space="preserve">Mes 54. Costo variable del mes: ingresos × porcentaje mensual de Supuestos, con signo negativo porque es un desembolso.</t>
      </text>
    </comment>
    <comment authorId="0" ref="AA8">
      <text>
        <t xml:space="preserve">Mes 23. Suma de las cuentas Costo fijo del mes, con signo negativo. No incluye depreciación, inversiones ni costos variables.</t>
      </text>
    </comment>
    <comment authorId="0" ref="BG7">
      <text>
        <t xml:space="preserve">Mes 55. Costo variable del mes: ingresos × porcentaje mensual de Supuestos, con signo negativo porque es un desembolso.</t>
      </text>
    </comment>
    <comment authorId="0" ref="AB8">
      <text>
        <t xml:space="preserve">Mes 24. Suma de las cuentas Costo fijo del mes, con signo negativo. No incluye depreciación, inversiones ni costos variables.</t>
      </text>
    </comment>
    <comment authorId="0" ref="BH7">
      <text>
        <t xml:space="preserve">Mes 56. Costo variable del mes: ingresos × porcentaje mensual de Supuestos, con signo negativo porque es un desembolso.</t>
      </text>
    </comment>
    <comment authorId="0" ref="AC8">
      <text>
        <t xml:space="preserve">Mes 25. Suma de las cuentas Costo fijo del mes, con signo negativo. No incluye depreciación, inversiones ni costos variables.</t>
      </text>
    </comment>
    <comment authorId="0" ref="BI7">
      <text>
        <t xml:space="preserve">Mes 57. Costo variable del mes: ingresos × porcentaje mensual de Supuestos, con signo negativo porque es un desembolso.</t>
      </text>
    </comment>
    <comment authorId="0" ref="AD8">
      <text>
        <t xml:space="preserve">Mes 26. Suma de las cuentas Costo fijo del mes, con signo negativo. No incluye depreciación, inversiones ni costos variables.</t>
      </text>
    </comment>
    <comment authorId="0" ref="BJ7">
      <text>
        <t xml:space="preserve">Mes 58. Costo variable del mes: ingresos × porcentaje mensual de Supuestos, con signo negativo porque es un desembolso.</t>
      </text>
    </comment>
    <comment authorId="0" ref="AE8">
      <text>
        <t xml:space="preserve">Mes 27. Suma de las cuentas Costo fijo del mes, con signo negativo. No incluye depreciación, inversiones ni costos variables.</t>
      </text>
    </comment>
    <comment authorId="0" ref="BK7">
      <text>
        <t xml:space="preserve">Mes 59. Costo variable del mes: ingresos × porcentaje mensual de Supuestos, con signo negativo porque es un desembolso.</t>
      </text>
    </comment>
    <comment authorId="0" ref="AF8">
      <text>
        <t xml:space="preserve">Mes 28. Suma de las cuentas Costo fijo del mes, con signo negativo. No incluye depreciación, inversiones ni costos variables.</t>
      </text>
    </comment>
    <comment authorId="0" ref="BL7">
      <text>
        <t xml:space="preserve">Mes 60. Costo variable del mes: ingresos × porcentaje mensual de Supuestos, con signo negativo porque es un desembolso.</t>
      </text>
    </comment>
    <comment authorId="0" ref="AG8">
      <text>
        <t xml:space="preserve">Mes 29. Suma de las cuentas Costo fijo del mes, con signo negativo. No incluye depreciación, inversiones ni costos variables.</t>
      </text>
    </comment>
    <comment authorId="0" ref="AH8">
      <text>
        <t xml:space="preserve">Mes 30. Suma de las cuentas Costo fijo del mes, con signo negativo. No incluye depreciación, inversiones ni costos variables.</t>
      </text>
    </comment>
    <comment authorId="0" ref="C9">
      <text>
        <t xml:space="preserve">EBITDA = ingresos menos costos variables y costos fijos. Es resultado operativo antes de depreciación e impuesto; no equivale a caja.</t>
      </text>
    </comment>
    <comment authorId="0" ref="AI8">
      <text>
        <t xml:space="preserve">Mes 31. Suma de las cuentas Costo fijo del mes, con signo negativo. No incluye depreciación, inversiones ni costos variables.</t>
      </text>
    </comment>
    <comment authorId="0" ref="D9">
      <text>
        <t xml:space="preserve">Mes 0. EBITDA = ingresos menos costos variables y costos fijos. Es resultado operativo antes de depreciación e impuesto; no equivale a caja.</t>
      </text>
    </comment>
    <comment authorId="0" ref="AJ8">
      <text>
        <t xml:space="preserve">Mes 32. Suma de las cuentas Costo fijo del mes, con signo negativo. No incluye depreciación, inversiones ni costos variables.</t>
      </text>
    </comment>
    <comment authorId="0" ref="E9">
      <text>
        <t xml:space="preserve">Mes 1. EBITDA = ingresos menos costos variables y costos fijos. Es resultado operativo antes de depreciación e impuesto; no equivale a caja.</t>
      </text>
    </comment>
    <comment authorId="0" ref="AK8">
      <text>
        <t xml:space="preserve">Mes 33. Suma de las cuentas Costo fijo del mes, con signo negativo. No incluye depreciación, inversiones ni costos variables.</t>
      </text>
    </comment>
    <comment authorId="0" ref="F9">
      <text>
        <t xml:space="preserve">Mes 2. EBITDA = ingresos menos costos variables y costos fijos. Es resultado operativo antes de depreciación e impuesto; no equivale a caja.</t>
      </text>
    </comment>
    <comment authorId="0" ref="AL8">
      <text>
        <t xml:space="preserve">Mes 34. Suma de las cuentas Costo fijo del mes, con signo negativo. No incluye depreciación, inversiones ni costos variables.</t>
      </text>
    </comment>
    <comment authorId="0" ref="G9">
      <text>
        <t xml:space="preserve">Mes 3. EBITDA = ingresos menos costos variables y costos fijos. Es resultado operativo antes de depreciación e impuesto; no equivale a caja.</t>
      </text>
    </comment>
    <comment authorId="0" ref="AM8">
      <text>
        <t xml:space="preserve">Mes 35. Suma de las cuentas Costo fijo del mes, con signo negativo. No incluye depreciación, inversiones ni costos variables.</t>
      </text>
    </comment>
    <comment authorId="0" ref="H9">
      <text>
        <t xml:space="preserve">Mes 4. EBITDA = ingresos menos costos variables y costos fijos. Es resultado operativo antes de depreciación e impuesto; no equivale a caja.</t>
      </text>
    </comment>
    <comment authorId="0" ref="AN8">
      <text>
        <t xml:space="preserve">Mes 36. Suma de las cuentas Costo fijo del mes, con signo negativo. No incluye depreciación, inversiones ni costos variables.</t>
      </text>
    </comment>
    <comment authorId="0" ref="I9">
      <text>
        <t xml:space="preserve">Mes 5. EBITDA = ingresos menos costos variables y costos fijos. Es resultado operativo antes de depreciación e impuesto; no equivale a caja.</t>
      </text>
    </comment>
    <comment authorId="0" ref="AO8">
      <text>
        <t xml:space="preserve">Mes 37. Suma de las cuentas Costo fijo del mes, con signo negativo. No incluye depreciación, inversiones ni costos variables.</t>
      </text>
    </comment>
    <comment authorId="0" ref="J9">
      <text>
        <t xml:space="preserve">Mes 6. EBITDA = ingresos menos costos variables y costos fijos. Es resultado operativo antes de depreciación e impuesto; no equivale a caja.</t>
      </text>
    </comment>
    <comment authorId="0" ref="AP8">
      <text>
        <t xml:space="preserve">Mes 38. Suma de las cuentas Costo fijo del mes, con signo negativo. No incluye depreciación, inversiones ni costos variables.</t>
      </text>
    </comment>
    <comment authorId="0" ref="K9">
      <text>
        <t xml:space="preserve">Mes 7. EBITDA = ingresos menos costos variables y costos fijos. Es resultado operativo antes de depreciación e impuesto; no equivale a caja.</t>
      </text>
    </comment>
    <comment authorId="0" ref="AQ8">
      <text>
        <t xml:space="preserve">Mes 39. Suma de las cuentas Costo fijo del mes, con signo negativo. No incluye depreciación, inversiones ni costos variables.</t>
      </text>
    </comment>
    <comment authorId="0" ref="L9">
      <text>
        <t xml:space="preserve">Mes 8. EBITDA = ingresos menos costos variables y costos fijos. Es resultado operativo antes de depreciación e impuesto; no equivale a caja.</t>
      </text>
    </comment>
    <comment authorId="0" ref="AR8">
      <text>
        <t xml:space="preserve">Mes 40. Suma de las cuentas Costo fijo del mes, con signo negativo. No incluye depreciación, inversiones ni costos variables.</t>
      </text>
    </comment>
    <comment authorId="0" ref="M9">
      <text>
        <t xml:space="preserve">Mes 9. EBITDA = ingresos menos costos variables y costos fijos. Es resultado operativo antes de depreciación e impuesto; no equivale a caja.</t>
      </text>
    </comment>
    <comment authorId="0" ref="AS8">
      <text>
        <t xml:space="preserve">Mes 41. Suma de las cuentas Costo fijo del mes, con signo negativo. No incluye depreciación, inversiones ni costos variables.</t>
      </text>
    </comment>
    <comment authorId="0" ref="N9">
      <text>
        <t xml:space="preserve">Mes 10. EBITDA = ingresos menos costos variables y costos fijos. Es resultado operativo antes de depreciación e impuesto; no equivale a caja.</t>
      </text>
    </comment>
    <comment authorId="0" ref="AT8">
      <text>
        <t xml:space="preserve">Mes 42. Suma de las cuentas Costo fijo del mes, con signo negativo. No incluye depreciación, inversiones ni costos variables.</t>
      </text>
    </comment>
    <comment authorId="0" ref="O9">
      <text>
        <t xml:space="preserve">Mes 11. EBITDA = ingresos menos costos variables y costos fijos. Es resultado operativo antes de depreciación e impuesto; no equivale a caja.</t>
      </text>
    </comment>
    <comment authorId="0" ref="AU8">
      <text>
        <t xml:space="preserve">Mes 43. Suma de las cuentas Costo fijo del mes, con signo negativo. No incluye depreciación, inversiones ni costos variables.</t>
      </text>
    </comment>
    <comment authorId="0" ref="P9">
      <text>
        <t xml:space="preserve">Mes 12. EBITDA = ingresos menos costos variables y costos fijos. Es resultado operativo antes de depreciación e impuesto; no equivale a caja.</t>
      </text>
    </comment>
    <comment authorId="0" ref="AV8">
      <text>
        <t xml:space="preserve">Mes 44. Suma de las cuentas Costo fijo del mes, con signo negativo. No incluye depreciación, inversiones ni costos variables.</t>
      </text>
    </comment>
    <comment authorId="0" ref="Q9">
      <text>
        <t xml:space="preserve">Mes 13. EBITDA = ingresos menos costos variables y costos fijos. Es resultado operativo antes de depreciación e impuesto; no equivale a caja.</t>
      </text>
    </comment>
    <comment authorId="0" ref="AW8">
      <text>
        <t xml:space="preserve">Mes 45. Suma de las cuentas Costo fijo del mes, con signo negativo. No incluye depreciación, inversiones ni costos variables.</t>
      </text>
    </comment>
    <comment authorId="0" ref="R9">
      <text>
        <t xml:space="preserve">Mes 14. EBITDA = ingresos menos costos variables y costos fijos. Es resultado operativo antes de depreciación e impuesto; no equivale a caja.</t>
      </text>
    </comment>
    <comment authorId="0" ref="AX8">
      <text>
        <t xml:space="preserve">Mes 46. Suma de las cuentas Costo fijo del mes, con signo negativo. No incluye depreciación, inversiones ni costos variables.</t>
      </text>
    </comment>
    <comment authorId="0" ref="S9">
      <text>
        <t xml:space="preserve">Mes 15. EBITDA = ingresos menos costos variables y costos fijos. Es resultado operativo antes de depreciación e impuesto; no equivale a caja.</t>
      </text>
    </comment>
    <comment authorId="0" ref="AY8">
      <text>
        <t xml:space="preserve">Mes 47. Suma de las cuentas Costo fijo del mes, con signo negativo. No incluye depreciación, inversiones ni costos variables.</t>
      </text>
    </comment>
    <comment authorId="0" ref="T9">
      <text>
        <t xml:space="preserve">Mes 16. EBITDA = ingresos menos costos variables y costos fijos. Es resultado operativo antes de depreciación e impuesto; no equivale a caja.</t>
      </text>
    </comment>
    <comment authorId="0" ref="AZ8">
      <text>
        <t xml:space="preserve">Mes 48. Suma de las cuentas Costo fijo del mes, con signo negativo. No incluye depreciación, inversiones ni costos variables.</t>
      </text>
    </comment>
    <comment authorId="0" ref="U9">
      <text>
        <t xml:space="preserve">Mes 17. EBITDA = ingresos menos costos variables y costos fijos. Es resultado operativo antes de depreciación e impuesto; no equivale a caja.</t>
      </text>
    </comment>
    <comment authorId="0" ref="BA8">
      <text>
        <t xml:space="preserve">Mes 49. Suma de las cuentas Costo fijo del mes, con signo negativo. No incluye depreciación, inversiones ni costos variables.</t>
      </text>
    </comment>
    <comment authorId="0" ref="V9">
      <text>
        <t xml:space="preserve">Mes 18. EBITDA = ingresos menos costos variables y costos fijos. Es resultado operativo antes de depreciación e impuesto; no equivale a caja.</t>
      </text>
    </comment>
    <comment authorId="0" ref="BB8">
      <text>
        <t xml:space="preserve">Mes 50. Suma de las cuentas Costo fijo del mes, con signo negativo. No incluye depreciación, inversiones ni costos variables.</t>
      </text>
    </comment>
    <comment authorId="0" ref="W9">
      <text>
        <t xml:space="preserve">Mes 19. EBITDA = ingresos menos costos variables y costos fijos. Es resultado operativo antes de depreciación e impuesto; no equivale a caja.</t>
      </text>
    </comment>
    <comment authorId="0" ref="BC8">
      <text>
        <t xml:space="preserve">Mes 51. Suma de las cuentas Costo fijo del mes, con signo negativo. No incluye depreciación, inversiones ni costos variables.</t>
      </text>
    </comment>
    <comment authorId="0" ref="X9">
      <text>
        <t xml:space="preserve">Mes 20. EBITDA = ingresos menos costos variables y costos fijos. Es resultado operativo antes de depreciación e impuesto; no equivale a caja.</t>
      </text>
    </comment>
    <comment authorId="0" ref="BD8">
      <text>
        <t xml:space="preserve">Mes 52. Suma de las cuentas Costo fijo del mes, con signo negativo. No incluye depreciación, inversiones ni costos variables.</t>
      </text>
    </comment>
    <comment authorId="0" ref="Y9">
      <text>
        <t xml:space="preserve">Mes 21. EBITDA = ingresos menos costos variables y costos fijos. Es resultado operativo antes de depreciación e impuesto; no equivale a caja.</t>
      </text>
    </comment>
    <comment authorId="0" ref="BE8">
      <text>
        <t xml:space="preserve">Mes 53. Suma de las cuentas Costo fijo del mes, con signo negativo. No incluye depreciación, inversiones ni costos variables.</t>
      </text>
    </comment>
    <comment authorId="0" ref="Z9">
      <text>
        <t xml:space="preserve">Mes 22. EBITDA = ingresos menos costos variables y costos fijos. Es resultado operativo antes de depreciación e impuesto; no equivale a caja.</t>
      </text>
    </comment>
    <comment authorId="0" ref="BF8">
      <text>
        <t xml:space="preserve">Mes 54. Suma de las cuentas Costo fijo del mes, con signo negativo. No incluye depreciación, inversiones ni costos variables.</t>
      </text>
    </comment>
    <comment authorId="0" ref="AA9">
      <text>
        <t xml:space="preserve">Mes 23. EBITDA = ingresos menos costos variables y costos fijos. Es resultado operativo antes de depreciación e impuesto; no equivale a caja.</t>
      </text>
    </comment>
    <comment authorId="0" ref="BG8">
      <text>
        <t xml:space="preserve">Mes 55. Suma de las cuentas Costo fijo del mes, con signo negativo. No incluye depreciación, inversiones ni costos variables.</t>
      </text>
    </comment>
    <comment authorId="0" ref="AB9">
      <text>
        <t xml:space="preserve">Mes 24. EBITDA = ingresos menos costos variables y costos fijos. Es resultado operativo antes de depreciación e impuesto; no equivale a caja.</t>
      </text>
    </comment>
    <comment authorId="0" ref="BH8">
      <text>
        <t xml:space="preserve">Mes 56. Suma de las cuentas Costo fijo del mes, con signo negativo. No incluye depreciación, inversiones ni costos variables.</t>
      </text>
    </comment>
    <comment authorId="0" ref="AC9">
      <text>
        <t xml:space="preserve">Mes 25. EBITDA = ingresos menos costos variables y costos fijos. Es resultado operativo antes de depreciación e impuesto; no equivale a caja.</t>
      </text>
    </comment>
    <comment authorId="0" ref="BI8">
      <text>
        <t xml:space="preserve">Mes 57. Suma de las cuentas Costo fijo del mes, con signo negativo. No incluye depreciación, inversiones ni costos variables.</t>
      </text>
    </comment>
    <comment authorId="0" ref="AD9">
      <text>
        <t xml:space="preserve">Mes 26. EBITDA = ingresos menos costos variables y costos fijos. Es resultado operativo antes de depreciación e impuesto; no equivale a caja.</t>
      </text>
    </comment>
    <comment authorId="0" ref="BJ8">
      <text>
        <t xml:space="preserve">Mes 58. Suma de las cuentas Costo fijo del mes, con signo negativo. No incluye depreciación, inversiones ni costos variables.</t>
      </text>
    </comment>
    <comment authorId="0" ref="AE9">
      <text>
        <t xml:space="preserve">Mes 27. EBITDA = ingresos menos costos variables y costos fijos. Es resultado operativo antes de depreciación e impuesto; no equivale a caja.</t>
      </text>
    </comment>
    <comment authorId="0" ref="BK8">
      <text>
        <t xml:space="preserve">Mes 59. Suma de las cuentas Costo fijo del mes, con signo negativo. No incluye depreciación, inversiones ni costos variables.</t>
      </text>
    </comment>
    <comment authorId="0" ref="AF9">
      <text>
        <t xml:space="preserve">Mes 28. EBITDA = ingresos menos costos variables y costos fijos. Es resultado operativo antes de depreciación e impuesto; no equivale a caja.</t>
      </text>
    </comment>
    <comment authorId="0" ref="BL8">
      <text>
        <t xml:space="preserve">Mes 60. Suma de las cuentas Costo fijo del mes, con signo negativo. No incluye depreciación, inversiones ni costos variables.</t>
      </text>
    </comment>
    <comment authorId="0" ref="AG9">
      <text>
        <t xml:space="preserve">Mes 29. EBITDA = ingresos menos costos variables y costos fijos. Es resultado operativo antes de depreciación e impuesto; no equivale a caja.</t>
      </text>
    </comment>
    <comment authorId="0" ref="AH9">
      <text>
        <t xml:space="preserve">Mes 30. EBITDA = ingresos menos costos variables y costos fijos. Es resultado operativo antes de depreciación e impuesto; no equivale a caja.</t>
      </text>
    </comment>
    <comment authorId="0" ref="C10">
      <text>
        <t xml:space="preserve">Depreciación de activos iniciales: inversión inicial / (vida útil en años × 12), limitada al saldo pendiente. Se supone inicio de uso en mes 1 y valor residual contable cero.</t>
      </text>
    </comment>
    <comment authorId="0" ref="AI9">
      <text>
        <t xml:space="preserve">Mes 31. EBITDA = ingresos menos costos variables y costos fijos. Es resultado operativo antes de depreciación e impuesto; no equivale a caja.</t>
      </text>
    </comment>
    <comment authorId="0" ref="D10">
      <text>
        <t xml:space="preserve">Mes 0. Depreciación de activos iniciales: inversión inicial / (vida útil en años × 12), limitada al saldo pendiente. Se supone inicio de uso en mes 1 y valor residual contable cero.</t>
      </text>
    </comment>
    <comment authorId="0" ref="AJ9">
      <text>
        <t xml:space="preserve">Mes 32. EBITDA = ingresos menos costos variables y costos fijos. Es resultado operativo antes de depreciación e impuesto; no equivale a caja.</t>
      </text>
    </comment>
    <comment authorId="0" ref="E10">
      <text>
        <t xml:space="preserve">Mes 1. Depreciación de activos iniciales: inversión inicial / (vida útil en años × 12), limitada al saldo pendiente. Se supone inicio de uso en mes 1 y valor residual contable cero.</t>
      </text>
    </comment>
    <comment authorId="0" ref="AK9">
      <text>
        <t xml:space="preserve">Mes 33. EBITDA = ingresos menos costos variables y costos fijos. Es resultado operativo antes de depreciación e impuesto; no equivale a caja.</t>
      </text>
    </comment>
    <comment authorId="0" ref="F10">
      <text>
        <t xml:space="preserve">Mes 2. Depreciación de activos iniciales: inversión inicial / (vida útil en años × 12), limitada al saldo pendiente. Se supone inicio de uso en mes 1 y valor residual contable cero.</t>
      </text>
    </comment>
    <comment authorId="0" ref="AL9">
      <text>
        <t xml:space="preserve">Mes 34. EBITDA = ingresos menos costos variables y costos fijos. Es resultado operativo antes de depreciación e impuesto; no equivale a caja.</t>
      </text>
    </comment>
    <comment authorId="0" ref="G10">
      <text>
        <t xml:space="preserve">Mes 3. Depreciación de activos iniciales: inversión inicial / (vida útil en años × 12), limitada al saldo pendiente. Se supone inicio de uso en mes 1 y valor residual contable cero.</t>
      </text>
    </comment>
    <comment authorId="0" ref="AM9">
      <text>
        <t xml:space="preserve">Mes 35. EBITDA = ingresos menos costos variables y costos fijos. Es resultado operativo antes de depreciación e impuesto; no equivale a caja.</t>
      </text>
    </comment>
    <comment authorId="0" ref="H10">
      <text>
        <t xml:space="preserve">Mes 4. Depreciación de activos iniciales: inversión inicial / (vida útil en años × 12), limitada al saldo pendiente. Se supone inicio de uso en mes 1 y valor residual contable cero.</t>
      </text>
    </comment>
    <comment authorId="0" ref="AN9">
      <text>
        <t xml:space="preserve">Mes 36. EBITDA = ingresos menos costos variables y costos fijos. Es resultado operativo antes de depreciación e impuesto; no equivale a caja.</t>
      </text>
    </comment>
    <comment authorId="0" ref="I10">
      <text>
        <t xml:space="preserve">Mes 5. Depreciación de activos iniciales: inversión inicial / (vida útil en años × 12), limitada al saldo pendiente. Se supone inicio de uso en mes 1 y valor residual contable cero.</t>
      </text>
    </comment>
    <comment authorId="0" ref="AO9">
      <text>
        <t xml:space="preserve">Mes 37. EBITDA = ingresos menos costos variables y costos fijos. Es resultado operativo antes de depreciación e impuesto; no equivale a caja.</t>
      </text>
    </comment>
    <comment authorId="0" ref="J10">
      <text>
        <t xml:space="preserve">Mes 6. Depreciación de activos iniciales: inversión inicial / (vida útil en años × 12), limitada al saldo pendiente. Se supone inicio de uso en mes 1 y valor residual contable cero.</t>
      </text>
    </comment>
    <comment authorId="0" ref="AP9">
      <text>
        <t xml:space="preserve">Mes 38. EBITDA = ingresos menos costos variables y costos fijos. Es resultado operativo antes de depreciación e impuesto; no equivale a caja.</t>
      </text>
    </comment>
    <comment authorId="0" ref="K10">
      <text>
        <t xml:space="preserve">Mes 7. Depreciación de activos iniciales: inversión inicial / (vida útil en años × 12), limitada al saldo pendiente. Se supone inicio de uso en mes 1 y valor residual contable cero.</t>
      </text>
    </comment>
    <comment authorId="0" ref="AQ9">
      <text>
        <t xml:space="preserve">Mes 39. EBITDA = ingresos menos costos variables y costos fijos. Es resultado operativo antes de depreciación e impuesto; no equivale a caja.</t>
      </text>
    </comment>
    <comment authorId="0" ref="L10">
      <text>
        <t xml:space="preserve">Mes 8. Depreciación de activos iniciales: inversión inicial / (vida útil en años × 12), limitada al saldo pendiente. Se supone inicio de uso en mes 1 y valor residual contable cero.</t>
      </text>
    </comment>
    <comment authorId="0" ref="AR9">
      <text>
        <t xml:space="preserve">Mes 40. EBITDA = ingresos menos costos variables y costos fijos. Es resultado operativo antes de depreciación e impuesto; no equivale a caja.</t>
      </text>
    </comment>
    <comment authorId="0" ref="M10">
      <text>
        <t xml:space="preserve">Mes 9. Depreciación de activos iniciales: inversión inicial / (vida útil en años × 12), limitada al saldo pendiente. Se supone inicio de uso en mes 1 y valor residual contable cero.</t>
      </text>
    </comment>
    <comment authorId="0" ref="AS9">
      <text>
        <t xml:space="preserve">Mes 41. EBITDA = ingresos menos costos variables y costos fijos. Es resultado operativo antes de depreciación e impuesto; no equivale a caja.</t>
      </text>
    </comment>
    <comment authorId="0" ref="N10">
      <text>
        <t xml:space="preserve">Mes 10. Depreciación de activos iniciales: inversión inicial / (vida útil en años × 12), limitada al saldo pendiente. Se supone inicio de uso en mes 1 y valor residual contable cero.</t>
      </text>
    </comment>
    <comment authorId="0" ref="AT9">
      <text>
        <t xml:space="preserve">Mes 42. EBITDA = ingresos menos costos variables y costos fijos. Es resultado operativo antes de depreciación e impuesto; no equivale a caja.</t>
      </text>
    </comment>
    <comment authorId="0" ref="O10">
      <text>
        <t xml:space="preserve">Mes 11. Depreciación de activos iniciales: inversión inicial / (vida útil en años × 12), limitada al saldo pendiente. Se supone inicio de uso en mes 1 y valor residual contable cero.</t>
      </text>
    </comment>
    <comment authorId="0" ref="AU9">
      <text>
        <t xml:space="preserve">Mes 43. EBITDA = ingresos menos costos variables y costos fijos. Es resultado operativo antes de depreciación e impuesto; no equivale a caja.</t>
      </text>
    </comment>
    <comment authorId="0" ref="P10">
      <text>
        <t xml:space="preserve">Mes 12. Depreciación de activos iniciales: inversión inicial / (vida útil en años × 12), limitada al saldo pendiente. Se supone inicio de uso en mes 1 y valor residual contable cero.</t>
      </text>
    </comment>
    <comment authorId="0" ref="AV9">
      <text>
        <t xml:space="preserve">Mes 44. EBITDA = ingresos menos costos variables y costos fijos. Es resultado operativo antes de depreciación e impuesto; no equivale a caja.</t>
      </text>
    </comment>
    <comment authorId="0" ref="Q10">
      <text>
        <t xml:space="preserve">Mes 13. Depreciación de activos iniciales: inversión inicial / (vida útil en años × 12), limitada al saldo pendiente. Se supone inicio de uso en mes 1 y valor residual contable cero.</t>
      </text>
    </comment>
    <comment authorId="0" ref="AW9">
      <text>
        <t xml:space="preserve">Mes 45. EBITDA = ingresos menos costos variables y costos fijos. Es resultado operativo antes de depreciación e impuesto; no equivale a caja.</t>
      </text>
    </comment>
    <comment authorId="0" ref="R10">
      <text>
        <t xml:space="preserve">Mes 14. Depreciación de activos iniciales: inversión inicial / (vida útil en años × 12), limitada al saldo pendiente. Se supone inicio de uso en mes 1 y valor residual contable cero.</t>
      </text>
    </comment>
    <comment authorId="0" ref="AX9">
      <text>
        <t xml:space="preserve">Mes 46. EBITDA = ingresos menos costos variables y costos fijos. Es resultado operativo antes de depreciación e impuesto; no equivale a caja.</t>
      </text>
    </comment>
    <comment authorId="0" ref="S10">
      <text>
        <t xml:space="preserve">Mes 15. Depreciación de activos iniciales: inversión inicial / (vida útil en años × 12), limitada al saldo pendiente. Se supone inicio de uso en mes 1 y valor residual contable cero.</t>
      </text>
    </comment>
    <comment authorId="0" ref="AY9">
      <text>
        <t xml:space="preserve">Mes 47. EBITDA = ingresos menos costos variables y costos fijos. Es resultado operativo antes de depreciación e impuesto; no equivale a caja.</t>
      </text>
    </comment>
    <comment authorId="0" ref="T10">
      <text>
        <t xml:space="preserve">Mes 16. Depreciación de activos iniciales: inversión inicial / (vida útil en años × 12), limitada al saldo pendiente. Se supone inicio de uso en mes 1 y valor residual contable cero.</t>
      </text>
    </comment>
    <comment authorId="0" ref="AZ9">
      <text>
        <t xml:space="preserve">Mes 48. EBITDA = ingresos menos costos variables y costos fijos. Es resultado operativo antes de depreciación e impuesto; no equivale a caja.</t>
      </text>
    </comment>
    <comment authorId="0" ref="U10">
      <text>
        <t xml:space="preserve">Mes 17. Depreciación de activos iniciales: inversión inicial / (vida útil en años × 12), limitada al saldo pendiente. Se supone inicio de uso en mes 1 y valor residual contable cero.</t>
      </text>
    </comment>
    <comment authorId="0" ref="BA9">
      <text>
        <t xml:space="preserve">Mes 49. EBITDA = ingresos menos costos variables y costos fijos. Es resultado operativo antes de depreciación e impuesto; no equivale a caja.</t>
      </text>
    </comment>
    <comment authorId="0" ref="V10">
      <text>
        <t xml:space="preserve">Mes 18. Depreciación de activos iniciales: inversión inicial / (vida útil en años × 12), limitada al saldo pendiente. Se supone inicio de uso en mes 1 y valor residual contable cero.</t>
      </text>
    </comment>
    <comment authorId="0" ref="BB9">
      <text>
        <t xml:space="preserve">Mes 50. EBITDA = ingresos menos costos variables y costos fijos. Es resultado operativo antes de depreciación e impuesto; no equivale a caja.</t>
      </text>
    </comment>
    <comment authorId="0" ref="W10">
      <text>
        <t xml:space="preserve">Mes 19. Depreciación de activos iniciales: inversión inicial / (vida útil en años × 12), limitada al saldo pendiente. Se supone inicio de uso en mes 1 y valor residual contable cero.</t>
      </text>
    </comment>
    <comment authorId="0" ref="BC9">
      <text>
        <t xml:space="preserve">Mes 51. EBITDA = ingresos menos costos variables y costos fijos. Es resultado operativo antes de depreciación e impuesto; no equivale a caja.</t>
      </text>
    </comment>
    <comment authorId="0" ref="X10">
      <text>
        <t xml:space="preserve">Mes 20. Depreciación de activos iniciales: inversión inicial / (vida útil en años × 12), limitada al saldo pendiente. Se supone inicio de uso en mes 1 y valor residual contable cero.</t>
      </text>
    </comment>
    <comment authorId="0" ref="BD9">
      <text>
        <t xml:space="preserve">Mes 52. EBITDA = ingresos menos costos variables y costos fijos. Es resultado operativo antes de depreciación e impuesto; no equivale a caja.</t>
      </text>
    </comment>
    <comment authorId="0" ref="Y10">
      <text>
        <t xml:space="preserve">Mes 21. Depreciación de activos iniciales: inversión inicial / (vida útil en años × 12), limitada al saldo pendiente. Se supone inicio de uso en mes 1 y valor residual contable cero.</t>
      </text>
    </comment>
    <comment authorId="0" ref="BE9">
      <text>
        <t xml:space="preserve">Mes 53. EBITDA = ingresos menos costos variables y costos fijos. Es resultado operativo antes de depreciación e impuesto; no equivale a caja.</t>
      </text>
    </comment>
    <comment authorId="0" ref="Z10">
      <text>
        <t xml:space="preserve">Mes 22. Depreciación de activos iniciales: inversión inicial / (vida útil en años × 12), limitada al saldo pendiente. Se supone inicio de uso en mes 1 y valor residual contable cero.</t>
      </text>
    </comment>
    <comment authorId="0" ref="BF9">
      <text>
        <t xml:space="preserve">Mes 54. EBITDA = ingresos menos costos variables y costos fijos. Es resultado operativo antes de depreciación e impuesto; no equivale a caja.</t>
      </text>
    </comment>
    <comment authorId="0" ref="AA10">
      <text>
        <t xml:space="preserve">Mes 23. Depreciación de activos iniciales: inversión inicial / (vida útil en años × 12), limitada al saldo pendiente. Se supone inicio de uso en mes 1 y valor residual contable cero.</t>
      </text>
    </comment>
    <comment authorId="0" ref="BG9">
      <text>
        <t xml:space="preserve">Mes 55. EBITDA = ingresos menos costos variables y costos fijos. Es resultado operativo antes de depreciación e impuesto; no equivale a caja.</t>
      </text>
    </comment>
    <comment authorId="0" ref="AB10">
      <text>
        <t xml:space="preserve">Mes 24. Depreciación de activos iniciales: inversión inicial / (vida útil en años × 12), limitada al saldo pendiente. Se supone inicio de uso en mes 1 y valor residual contable cero.</t>
      </text>
    </comment>
    <comment authorId="0" ref="BH9">
      <text>
        <t xml:space="preserve">Mes 56. EBITDA = ingresos menos costos variables y costos fijos. Es resultado operativo antes de depreciación e impuesto; no equivale a caja.</t>
      </text>
    </comment>
    <comment authorId="0" ref="AC10">
      <text>
        <t xml:space="preserve">Mes 25. Depreciación de activos iniciales: inversión inicial / (vida útil en años × 12), limitada al saldo pendiente. Se supone inicio de uso en mes 1 y valor residual contable cero.</t>
      </text>
    </comment>
    <comment authorId="0" ref="BI9">
      <text>
        <t xml:space="preserve">Mes 57. EBITDA = ingresos menos costos variables y costos fijos. Es resultado operativo antes de depreciación e impuesto; no equivale a caja.</t>
      </text>
    </comment>
    <comment authorId="0" ref="AD10">
      <text>
        <t xml:space="preserve">Mes 26. Depreciación de activos iniciales: inversión inicial / (vida útil en años × 12), limitada al saldo pendiente. Se supone inicio de uso en mes 1 y valor residual contable cero.</t>
      </text>
    </comment>
    <comment authorId="0" ref="BJ9">
      <text>
        <t xml:space="preserve">Mes 58. EBITDA = ingresos menos costos variables y costos fijos. Es resultado operativo antes de depreciación e impuesto; no equivale a caja.</t>
      </text>
    </comment>
    <comment authorId="0" ref="AE10">
      <text>
        <t xml:space="preserve">Mes 27. Depreciación de activos iniciales: inversión inicial / (vida útil en años × 12), limitada al saldo pendiente. Se supone inicio de uso en mes 1 y valor residual contable cero.</t>
      </text>
    </comment>
    <comment authorId="0" ref="BK9">
      <text>
        <t xml:space="preserve">Mes 59. EBITDA = ingresos menos costos variables y costos fijos. Es resultado operativo antes de depreciación e impuesto; no equivale a caja.</t>
      </text>
    </comment>
    <comment authorId="0" ref="AF10">
      <text>
        <t xml:space="preserve">Mes 28. Depreciación de activos iniciales: inversión inicial / (vida útil en años × 12), limitada al saldo pendiente. Se supone inicio de uso en mes 1 y valor residual contable cero.</t>
      </text>
    </comment>
    <comment authorId="0" ref="BL9">
      <text>
        <t xml:space="preserve">Mes 60. EBITDA = ingresos menos costos variables y costos fijos. Es resultado operativo antes de depreciación e impuesto; no equivale a caja.</t>
      </text>
    </comment>
    <comment authorId="0" ref="AG10">
      <text>
        <t xml:space="preserve">Mes 29. Depreciación de activos iniciales: inversión inicial / (vida útil en años × 12), limitada al saldo pendiente. Se supone inicio de uso en mes 1 y valor residual contable cero.</t>
      </text>
    </comment>
    <comment authorId="0" ref="AH10">
      <text>
        <t xml:space="preserve">Mes 30. Depreciación de activos iniciales: inversión inicial / (vida útil en años × 12), limitada al saldo pendiente. Se supone inicio de uso en mes 1 y valor residual contable cero.</t>
      </text>
    </comment>
    <comment authorId="0" ref="C11">
      <text>
        <t xml:space="preserve">Depreciación mensual de inversiones posteriores, tomada de Supuestos fila 19. Debe revisarse manualmente cuando se agregan activos.</t>
      </text>
    </comment>
    <comment authorId="0" ref="AI10">
      <text>
        <t xml:space="preserve">Mes 31. Depreciación de activos iniciales: inversión inicial / (vida útil en años × 12), limitada al saldo pendiente. Se supone inicio de uso en mes 1 y valor residual contable cero.</t>
      </text>
    </comment>
    <comment authorId="0" ref="D11">
      <text>
        <t xml:space="preserve">Mes 0. Depreciación mensual de inversiones posteriores, tomada de Supuestos fila 19. Debe revisarse manualmente cuando se agregan activos.</t>
      </text>
    </comment>
    <comment authorId="0" ref="AJ10">
      <text>
        <t xml:space="preserve">Mes 32. Depreciación de activos iniciales: inversión inicial / (vida útil en años × 12), limitada al saldo pendiente. Se supone inicio de uso en mes 1 y valor residual contable cero.</t>
      </text>
    </comment>
    <comment authorId="0" ref="E11">
      <text>
        <t xml:space="preserve">Mes 1. Depreciación mensual de inversiones posteriores, tomada de Supuestos fila 19. Debe revisarse manualmente cuando se agregan activos.</t>
      </text>
    </comment>
    <comment authorId="0" ref="AK10">
      <text>
        <t xml:space="preserve">Mes 33. Depreciación de activos iniciales: inversión inicial / (vida útil en años × 12), limitada al saldo pendiente. Se supone inicio de uso en mes 1 y valor residual contable cero.</t>
      </text>
    </comment>
    <comment authorId="0" ref="F11">
      <text>
        <t xml:space="preserve">Mes 2. Depreciación mensual de inversiones posteriores, tomada de Supuestos fila 19. Debe revisarse manualmente cuando se agregan activos.</t>
      </text>
    </comment>
    <comment authorId="0" ref="AL10">
      <text>
        <t xml:space="preserve">Mes 34. Depreciación de activos iniciales: inversión inicial / (vida útil en años × 12), limitada al saldo pendiente. Se supone inicio de uso en mes 1 y valor residual contable cero.</t>
      </text>
    </comment>
    <comment authorId="0" ref="G11">
      <text>
        <t xml:space="preserve">Mes 3. Depreciación mensual de inversiones posteriores, tomada de Supuestos fila 19. Debe revisarse manualmente cuando se agregan activos.</t>
      </text>
    </comment>
    <comment authorId="0" ref="AM10">
      <text>
        <t xml:space="preserve">Mes 35. Depreciación de activos iniciales: inversión inicial / (vida útil en años × 12), limitada al saldo pendiente. Se supone inicio de uso en mes 1 y valor residual contable cero.</t>
      </text>
    </comment>
    <comment authorId="0" ref="H11">
      <text>
        <t xml:space="preserve">Mes 4. Depreciación mensual de inversiones posteriores, tomada de Supuestos fila 19. Debe revisarse manualmente cuando se agregan activos.</t>
      </text>
    </comment>
    <comment authorId="0" ref="AN10">
      <text>
        <t xml:space="preserve">Mes 36. Depreciación de activos iniciales: inversión inicial / (vida útil en años × 12), limitada al saldo pendiente. Se supone inicio de uso en mes 1 y valor residual contable cero.</t>
      </text>
    </comment>
    <comment authorId="0" ref="I11">
      <text>
        <t xml:space="preserve">Mes 5. Depreciación mensual de inversiones posteriores, tomada de Supuestos fila 19. Debe revisarse manualmente cuando se agregan activos.</t>
      </text>
    </comment>
    <comment authorId="0" ref="AO10">
      <text>
        <t xml:space="preserve">Mes 37. Depreciación de activos iniciales: inversión inicial / (vida útil en años × 12), limitada al saldo pendiente. Se supone inicio de uso en mes 1 y valor residual contable cero.</t>
      </text>
    </comment>
    <comment authorId="0" ref="J11">
      <text>
        <t xml:space="preserve">Mes 6. Depreciación mensual de inversiones posteriores, tomada de Supuestos fila 19. Debe revisarse manualmente cuando se agregan activos.</t>
      </text>
    </comment>
    <comment authorId="0" ref="AP10">
      <text>
        <t xml:space="preserve">Mes 38. Depreciación de activos iniciales: inversión inicial / (vida útil en años × 12), limitada al saldo pendiente. Se supone inicio de uso en mes 1 y valor residual contable cero.</t>
      </text>
    </comment>
    <comment authorId="0" ref="K11">
      <text>
        <t xml:space="preserve">Mes 7. Depreciación mensual de inversiones posteriores, tomada de Supuestos fila 19. Debe revisarse manualmente cuando se agregan activos.</t>
      </text>
    </comment>
    <comment authorId="0" ref="AQ10">
      <text>
        <t xml:space="preserve">Mes 39. Depreciación de activos iniciales: inversión inicial / (vida útil en años × 12), limitada al saldo pendiente. Se supone inicio de uso en mes 1 y valor residual contable cero.</t>
      </text>
    </comment>
    <comment authorId="0" ref="L11">
      <text>
        <t xml:space="preserve">Mes 8. Depreciación mensual de inversiones posteriores, tomada de Supuestos fila 19. Debe revisarse manualmente cuando se agregan activos.</t>
      </text>
    </comment>
    <comment authorId="0" ref="AR10">
      <text>
        <t xml:space="preserve">Mes 40. Depreciación de activos iniciales: inversión inicial / (vida útil en años × 12), limitada al saldo pendiente. Se supone inicio de uso en mes 1 y valor residual contable cero.</t>
      </text>
    </comment>
    <comment authorId="0" ref="M11">
      <text>
        <t xml:space="preserve">Mes 9. Depreciación mensual de inversiones posteriores, tomada de Supuestos fila 19. Debe revisarse manualmente cuando se agregan activos.</t>
      </text>
    </comment>
    <comment authorId="0" ref="AS10">
      <text>
        <t xml:space="preserve">Mes 41. Depreciación de activos iniciales: inversión inicial / (vida útil en años × 12), limitada al saldo pendiente. Se supone inicio de uso en mes 1 y valor residual contable cero.</t>
      </text>
    </comment>
    <comment authorId="0" ref="N11">
      <text>
        <t xml:space="preserve">Mes 10. Depreciación mensual de inversiones posteriores, tomada de Supuestos fila 19. Debe revisarse manualmente cuando se agregan activos.</t>
      </text>
    </comment>
    <comment authorId="0" ref="AT10">
      <text>
        <t xml:space="preserve">Mes 42. Depreciación de activos iniciales: inversión inicial / (vida útil en años × 12), limitada al saldo pendiente. Se supone inicio de uso en mes 1 y valor residual contable cero.</t>
      </text>
    </comment>
    <comment authorId="0" ref="O11">
      <text>
        <t xml:space="preserve">Mes 11. Depreciación mensual de inversiones posteriores, tomada de Supuestos fila 19. Debe revisarse manualmente cuando se agregan activos.</t>
      </text>
    </comment>
    <comment authorId="0" ref="AU10">
      <text>
        <t xml:space="preserve">Mes 43. Depreciación de activos iniciales: inversión inicial / (vida útil en años × 12), limitada al saldo pendiente. Se supone inicio de uso en mes 1 y valor residual contable cero.</t>
      </text>
    </comment>
    <comment authorId="0" ref="P11">
      <text>
        <t xml:space="preserve">Mes 12. Depreciación mensual de inversiones posteriores, tomada de Supuestos fila 19. Debe revisarse manualmente cuando se agregan activos.</t>
      </text>
    </comment>
    <comment authorId="0" ref="AV10">
      <text>
        <t xml:space="preserve">Mes 44. Depreciación de activos iniciales: inversión inicial / (vida útil en años × 12), limitada al saldo pendiente. Se supone inicio de uso en mes 1 y valor residual contable cero.</t>
      </text>
    </comment>
    <comment authorId="0" ref="Q11">
      <text>
        <t xml:space="preserve">Mes 13. Depreciación mensual de inversiones posteriores, tomada de Supuestos fila 19. Debe revisarse manualmente cuando se agregan activos.</t>
      </text>
    </comment>
    <comment authorId="0" ref="AW10">
      <text>
        <t xml:space="preserve">Mes 45. Depreciación de activos iniciales: inversión inicial / (vida útil en años × 12), limitada al saldo pendiente. Se supone inicio de uso en mes 1 y valor residual contable cero.</t>
      </text>
    </comment>
    <comment authorId="0" ref="R11">
      <text>
        <t xml:space="preserve">Mes 14. Depreciación mensual de inversiones posteriores, tomada de Supuestos fila 19. Debe revisarse manualmente cuando se agregan activos.</t>
      </text>
    </comment>
    <comment authorId="0" ref="AX10">
      <text>
        <t xml:space="preserve">Mes 46. Depreciación de activos iniciales: inversión inicial / (vida útil en años × 12), limitada al saldo pendiente. Se supone inicio de uso en mes 1 y valor residual contable cero.</t>
      </text>
    </comment>
    <comment authorId="0" ref="S11">
      <text>
        <t xml:space="preserve">Mes 15. Depreciación mensual de inversiones posteriores, tomada de Supuestos fila 19. Debe revisarse manualmente cuando se agregan activos.</t>
      </text>
    </comment>
    <comment authorId="0" ref="AY10">
      <text>
        <t xml:space="preserve">Mes 47. Depreciación de activos iniciales: inversión inicial / (vida útil en años × 12), limitada al saldo pendiente. Se supone inicio de uso en mes 1 y valor residual contable cero.</t>
      </text>
    </comment>
    <comment authorId="0" ref="T11">
      <text>
        <t xml:space="preserve">Mes 16. Depreciación mensual de inversiones posteriores, tomada de Supuestos fila 19. Debe revisarse manualmente cuando se agregan activos.</t>
      </text>
    </comment>
    <comment authorId="0" ref="AZ10">
      <text>
        <t xml:space="preserve">Mes 48. Depreciación de activos iniciales: inversión inicial / (vida útil en años × 12), limitada al saldo pendiente. Se supone inicio de uso en mes 1 y valor residual contable cero.</t>
      </text>
    </comment>
    <comment authorId="0" ref="U11">
      <text>
        <t xml:space="preserve">Mes 17. Depreciación mensual de inversiones posteriores, tomada de Supuestos fila 19. Debe revisarse manualmente cuando se agregan activos.</t>
      </text>
    </comment>
    <comment authorId="0" ref="BA10">
      <text>
        <t xml:space="preserve">Mes 49. Depreciación de activos iniciales: inversión inicial / (vida útil en años × 12), limitada al saldo pendiente. Se supone inicio de uso en mes 1 y valor residual contable cero.</t>
      </text>
    </comment>
    <comment authorId="0" ref="V11">
      <text>
        <t xml:space="preserve">Mes 18. Depreciación mensual de inversiones posteriores, tomada de Supuestos fila 19. Debe revisarse manualmente cuando se agregan activos.</t>
      </text>
    </comment>
    <comment authorId="0" ref="BB10">
      <text>
        <t xml:space="preserve">Mes 50. Depreciación de activos iniciales: inversión inicial / (vida útil en años × 12), limitada al saldo pendiente. Se supone inicio de uso en mes 1 y valor residual contable cero.</t>
      </text>
    </comment>
    <comment authorId="0" ref="W11">
      <text>
        <t xml:space="preserve">Mes 19. Depreciación mensual de inversiones posteriores, tomada de Supuestos fila 19. Debe revisarse manualmente cuando se agregan activos.</t>
      </text>
    </comment>
    <comment authorId="0" ref="BC10">
      <text>
        <t xml:space="preserve">Mes 51. Depreciación de activos iniciales: inversión inicial / (vida útil en años × 12), limitada al saldo pendiente. Se supone inicio de uso en mes 1 y valor residual contable cero.</t>
      </text>
    </comment>
    <comment authorId="0" ref="X11">
      <text>
        <t xml:space="preserve">Mes 20. Depreciación mensual de inversiones posteriores, tomada de Supuestos fila 19. Debe revisarse manualmente cuando se agregan activos.</t>
      </text>
    </comment>
    <comment authorId="0" ref="BD10">
      <text>
        <t xml:space="preserve">Mes 52. Depreciación de activos iniciales: inversión inicial / (vida útil en años × 12), limitada al saldo pendiente. Se supone inicio de uso en mes 1 y valor residual contable cero.</t>
      </text>
    </comment>
    <comment authorId="0" ref="Y11">
      <text>
        <t xml:space="preserve">Mes 21. Depreciación mensual de inversiones posteriores, tomada de Supuestos fila 19. Debe revisarse manualmente cuando se agregan activos.</t>
      </text>
    </comment>
    <comment authorId="0" ref="BE10">
      <text>
        <t xml:space="preserve">Mes 53. Depreciación de activos iniciales: inversión inicial / (vida útil en años × 12), limitada al saldo pendiente. Se supone inicio de uso en mes 1 y valor residual contable cero.</t>
      </text>
    </comment>
    <comment authorId="0" ref="Z11">
      <text>
        <t xml:space="preserve">Mes 22. Depreciación mensual de inversiones posteriores, tomada de Supuestos fila 19. Debe revisarse manualmente cuando se agregan activos.</t>
      </text>
    </comment>
    <comment authorId="0" ref="BF10">
      <text>
        <t xml:space="preserve">Mes 54. Depreciación de activos iniciales: inversión inicial / (vida útil en años × 12), limitada al saldo pendiente. Se supone inicio de uso en mes 1 y valor residual contable cero.</t>
      </text>
    </comment>
    <comment authorId="0" ref="AA11">
      <text>
        <t xml:space="preserve">Mes 23. Depreciación mensual de inversiones posteriores, tomada de Supuestos fila 19. Debe revisarse manualmente cuando se agregan activos.</t>
      </text>
    </comment>
    <comment authorId="0" ref="BG10">
      <text>
        <t xml:space="preserve">Mes 55. Depreciación de activos iniciales: inversión inicial / (vida útil en años × 12), limitada al saldo pendiente. Se supone inicio de uso en mes 1 y valor residual contable cero.</t>
      </text>
    </comment>
    <comment authorId="0" ref="AB11">
      <text>
        <t xml:space="preserve">Mes 24. Depreciación mensual de inversiones posteriores, tomada de Supuestos fila 19. Debe revisarse manualmente cuando se agregan activos.</t>
      </text>
    </comment>
    <comment authorId="0" ref="BH10">
      <text>
        <t xml:space="preserve">Mes 56. Depreciación de activos iniciales: inversión inicial / (vida útil en años × 12), limitada al saldo pendiente. Se supone inicio de uso en mes 1 y valor residual contable cero.</t>
      </text>
    </comment>
    <comment authorId="0" ref="AC11">
      <text>
        <t xml:space="preserve">Mes 25. Depreciación mensual de inversiones posteriores, tomada de Supuestos fila 19. Debe revisarse manualmente cuando se agregan activos.</t>
      </text>
    </comment>
    <comment authorId="0" ref="BI10">
      <text>
        <t xml:space="preserve">Mes 57. Depreciación de activos iniciales: inversión inicial / (vida útil en años × 12), limitada al saldo pendiente. Se supone inicio de uso en mes 1 y valor residual contable cero.</t>
      </text>
    </comment>
    <comment authorId="0" ref="AD11">
      <text>
        <t xml:space="preserve">Mes 26. Depreciación mensual de inversiones posteriores, tomada de Supuestos fila 19. Debe revisarse manualmente cuando se agregan activos.</t>
      </text>
    </comment>
    <comment authorId="0" ref="BJ10">
      <text>
        <t xml:space="preserve">Mes 58. Depreciación de activos iniciales: inversión inicial / (vida útil en años × 12), limitada al saldo pendiente. Se supone inicio de uso en mes 1 y valor residual contable cero.</t>
      </text>
    </comment>
    <comment authorId="0" ref="AE11">
      <text>
        <t xml:space="preserve">Mes 27. Depreciación mensual de inversiones posteriores, tomada de Supuestos fila 19. Debe revisarse manualmente cuando se agregan activos.</t>
      </text>
    </comment>
    <comment authorId="0" ref="BK10">
      <text>
        <t xml:space="preserve">Mes 59. Depreciación de activos iniciales: inversión inicial / (vida útil en años × 12), limitada al saldo pendiente. Se supone inicio de uso en mes 1 y valor residual contable cero.</t>
      </text>
    </comment>
    <comment authorId="0" ref="AF11">
      <text>
        <t xml:space="preserve">Mes 28. Depreciación mensual de inversiones posteriores, tomada de Supuestos fila 19. Debe revisarse manualmente cuando se agregan activos.</t>
      </text>
    </comment>
    <comment authorId="0" ref="BL10">
      <text>
        <t xml:space="preserve">Mes 60. Depreciación de activos iniciales: inversión inicial / (vida útil en años × 12), limitada al saldo pendiente. Se supone inicio de uso en mes 1 y valor residual contable cero.</t>
      </text>
    </comment>
    <comment authorId="0" ref="AG11">
      <text>
        <t xml:space="preserve">Mes 29. Depreciación mensual de inversiones posteriores, tomada de Supuestos fila 19. Debe revisarse manualmente cuando se agregan activos.</t>
      </text>
    </comment>
    <comment authorId="0" ref="AH11">
      <text>
        <t xml:space="preserve">Mes 30. Depreciación mensual de inversiones posteriores, tomada de Supuestos fila 19. Debe revisarse manualmente cuando se agregan activos.</t>
      </text>
    </comment>
    <comment authorId="0" ref="C12">
      <text>
        <t xml:space="preserve">EBIT = EBITDA menos depreciación inicial y adicional. Base del impuesto operativo simplificado.</t>
      </text>
    </comment>
    <comment authorId="0" ref="AI11">
      <text>
        <t xml:space="preserve">Mes 31. Depreciación mensual de inversiones posteriores, tomada de Supuestos fila 19. Debe revisarse manualmente cuando se agregan activos.</t>
      </text>
    </comment>
    <comment authorId="0" ref="D12">
      <text>
        <t xml:space="preserve">Mes 0. EBIT = EBITDA menos depreciación inicial y adicional. Base del impuesto operativo simplificado.</t>
      </text>
    </comment>
    <comment authorId="0" ref="AJ11">
      <text>
        <t xml:space="preserve">Mes 32. Depreciación mensual de inversiones posteriores, tomada de Supuestos fila 19. Debe revisarse manualmente cuando se agregan activos.</t>
      </text>
    </comment>
    <comment authorId="0" ref="E12">
      <text>
        <t xml:space="preserve">Mes 1. EBIT = EBITDA menos depreciación inicial y adicional. Base del impuesto operativo simplificado.</t>
      </text>
    </comment>
    <comment authorId="0" ref="AK11">
      <text>
        <t xml:space="preserve">Mes 33. Depreciación mensual de inversiones posteriores, tomada de Supuestos fila 19. Debe revisarse manualmente cuando se agregan activos.</t>
      </text>
    </comment>
    <comment authorId="0" ref="F12">
      <text>
        <t xml:space="preserve">Mes 2. EBIT = EBITDA menos depreciación inicial y adicional. Base del impuesto operativo simplificado.</t>
      </text>
    </comment>
    <comment authorId="0" ref="AL11">
      <text>
        <t xml:space="preserve">Mes 34. Depreciación mensual de inversiones posteriores, tomada de Supuestos fila 19. Debe revisarse manualmente cuando se agregan activos.</t>
      </text>
    </comment>
    <comment authorId="0" ref="G12">
      <text>
        <t xml:space="preserve">Mes 3. EBIT = EBITDA menos depreciación inicial y adicional. Base del impuesto operativo simplificado.</t>
      </text>
    </comment>
    <comment authorId="0" ref="AM11">
      <text>
        <t xml:space="preserve">Mes 35. Depreciación mensual de inversiones posteriores, tomada de Supuestos fila 19. Debe revisarse manualmente cuando se agregan activos.</t>
      </text>
    </comment>
    <comment authorId="0" ref="H12">
      <text>
        <t xml:space="preserve">Mes 4. EBIT = EBITDA menos depreciación inicial y adicional. Base del impuesto operativo simplificado.</t>
      </text>
    </comment>
    <comment authorId="0" ref="AN11">
      <text>
        <t xml:space="preserve">Mes 36. Depreciación mensual de inversiones posteriores, tomada de Supuestos fila 19. Debe revisarse manualmente cuando se agregan activos.</t>
      </text>
    </comment>
    <comment authorId="0" ref="I12">
      <text>
        <t xml:space="preserve">Mes 5. EBIT = EBITDA menos depreciación inicial y adicional. Base del impuesto operativo simplificado.</t>
      </text>
    </comment>
    <comment authorId="0" ref="AO11">
      <text>
        <t xml:space="preserve">Mes 37. Depreciación mensual de inversiones posteriores, tomada de Supuestos fila 19. Debe revisarse manualmente cuando se agregan activos.</t>
      </text>
    </comment>
    <comment authorId="0" ref="J12">
      <text>
        <t xml:space="preserve">Mes 6. EBIT = EBITDA menos depreciación inicial y adicional. Base del impuesto operativo simplificado.</t>
      </text>
    </comment>
    <comment authorId="0" ref="AP11">
      <text>
        <t xml:space="preserve">Mes 38. Depreciación mensual de inversiones posteriores, tomada de Supuestos fila 19. Debe revisarse manualmente cuando se agregan activos.</t>
      </text>
    </comment>
    <comment authorId="0" ref="K12">
      <text>
        <t xml:space="preserve">Mes 7. EBIT = EBITDA menos depreciación inicial y adicional. Base del impuesto operativo simplificado.</t>
      </text>
    </comment>
    <comment authorId="0" ref="AQ11">
      <text>
        <t xml:space="preserve">Mes 39. Depreciación mensual de inversiones posteriores, tomada de Supuestos fila 19. Debe revisarse manualmente cuando se agregan activos.</t>
      </text>
    </comment>
    <comment authorId="0" ref="L12">
      <text>
        <t xml:space="preserve">Mes 8. EBIT = EBITDA menos depreciación inicial y adicional. Base del impuesto operativo simplificado.</t>
      </text>
    </comment>
    <comment authorId="0" ref="AR11">
      <text>
        <t xml:space="preserve">Mes 40. Depreciación mensual de inversiones posteriores, tomada de Supuestos fila 19. Debe revisarse manualmente cuando se agregan activos.</t>
      </text>
    </comment>
    <comment authorId="0" ref="M12">
      <text>
        <t xml:space="preserve">Mes 9. EBIT = EBITDA menos depreciación inicial y adicional. Base del impuesto operativo simplificado.</t>
      </text>
    </comment>
    <comment authorId="0" ref="AS11">
      <text>
        <t xml:space="preserve">Mes 41. Depreciación mensual de inversiones posteriores, tomada de Supuestos fila 19. Debe revisarse manualmente cuando se agregan activos.</t>
      </text>
    </comment>
    <comment authorId="0" ref="N12">
      <text>
        <t xml:space="preserve">Mes 10. EBIT = EBITDA menos depreciación inicial y adicional. Base del impuesto operativo simplificado.</t>
      </text>
    </comment>
    <comment authorId="0" ref="AT11">
      <text>
        <t xml:space="preserve">Mes 42. Depreciación mensual de inversiones posteriores, tomada de Supuestos fila 19. Debe revisarse manualmente cuando se agregan activos.</t>
      </text>
    </comment>
    <comment authorId="0" ref="O12">
      <text>
        <t xml:space="preserve">Mes 11. EBIT = EBITDA menos depreciación inicial y adicional. Base del impuesto operativo simplificado.</t>
      </text>
    </comment>
    <comment authorId="0" ref="AU11">
      <text>
        <t xml:space="preserve">Mes 43. Depreciación mensual de inversiones posteriores, tomada de Supuestos fila 19. Debe revisarse manualmente cuando se agregan activos.</t>
      </text>
    </comment>
    <comment authorId="0" ref="P12">
      <text>
        <t xml:space="preserve">Mes 12. EBIT = EBITDA menos depreciación inicial y adicional. Base del impuesto operativo simplificado.</t>
      </text>
    </comment>
    <comment authorId="0" ref="AV11">
      <text>
        <t xml:space="preserve">Mes 44. Depreciación mensual de inversiones posteriores, tomada de Supuestos fila 19. Debe revisarse manualmente cuando se agregan activos.</t>
      </text>
    </comment>
    <comment authorId="0" ref="Q12">
      <text>
        <t xml:space="preserve">Mes 13. EBIT = EBITDA menos depreciación inicial y adicional. Base del impuesto operativo simplificado.</t>
      </text>
    </comment>
    <comment authorId="0" ref="AW11">
      <text>
        <t xml:space="preserve">Mes 45. Depreciación mensual de inversiones posteriores, tomada de Supuestos fila 19. Debe revisarse manualmente cuando se agregan activos.</t>
      </text>
    </comment>
    <comment authorId="0" ref="R12">
      <text>
        <t xml:space="preserve">Mes 14. EBIT = EBITDA menos depreciación inicial y adicional. Base del impuesto operativo simplificado.</t>
      </text>
    </comment>
    <comment authorId="0" ref="AX11">
      <text>
        <t xml:space="preserve">Mes 46. Depreciación mensual de inversiones posteriores, tomada de Supuestos fila 19. Debe revisarse manualmente cuando se agregan activos.</t>
      </text>
    </comment>
    <comment authorId="0" ref="S12">
      <text>
        <t xml:space="preserve">Mes 15. EBIT = EBITDA menos depreciación inicial y adicional. Base del impuesto operativo simplificado.</t>
      </text>
    </comment>
    <comment authorId="0" ref="AY11">
      <text>
        <t xml:space="preserve">Mes 47. Depreciación mensual de inversiones posteriores, tomada de Supuestos fila 19. Debe revisarse manualmente cuando se agregan activos.</t>
      </text>
    </comment>
    <comment authorId="0" ref="T12">
      <text>
        <t xml:space="preserve">Mes 16. EBIT = EBITDA menos depreciación inicial y adicional. Base del impuesto operativo simplificado.</t>
      </text>
    </comment>
    <comment authorId="0" ref="AZ11">
      <text>
        <t xml:space="preserve">Mes 48. Depreciación mensual de inversiones posteriores, tomada de Supuestos fila 19. Debe revisarse manualmente cuando se agregan activos.</t>
      </text>
    </comment>
    <comment authorId="0" ref="U12">
      <text>
        <t xml:space="preserve">Mes 17. EBIT = EBITDA menos depreciación inicial y adicional. Base del impuesto operativo simplificado.</t>
      </text>
    </comment>
    <comment authorId="0" ref="BA11">
      <text>
        <t xml:space="preserve">Mes 49. Depreciación mensual de inversiones posteriores, tomada de Supuestos fila 19. Debe revisarse manualmente cuando se agregan activos.</t>
      </text>
    </comment>
    <comment authorId="0" ref="V12">
      <text>
        <t xml:space="preserve">Mes 18. EBIT = EBITDA menos depreciación inicial y adicional. Base del impuesto operativo simplificado.</t>
      </text>
    </comment>
    <comment authorId="0" ref="BB11">
      <text>
        <t xml:space="preserve">Mes 50. Depreciación mensual de inversiones posteriores, tomada de Supuestos fila 19. Debe revisarse manualmente cuando se agregan activos.</t>
      </text>
    </comment>
    <comment authorId="0" ref="W12">
      <text>
        <t xml:space="preserve">Mes 19. EBIT = EBITDA menos depreciación inicial y adicional. Base del impuesto operativo simplificado.</t>
      </text>
    </comment>
    <comment authorId="0" ref="BC11">
      <text>
        <t xml:space="preserve">Mes 51. Depreciación mensual de inversiones posteriores, tomada de Supuestos fila 19. Debe revisarse manualmente cuando se agregan activos.</t>
      </text>
    </comment>
    <comment authorId="0" ref="X12">
      <text>
        <t xml:space="preserve">Mes 20. EBIT = EBITDA menos depreciación inicial y adicional. Base del impuesto operativo simplificado.</t>
      </text>
    </comment>
    <comment authorId="0" ref="BD11">
      <text>
        <t xml:space="preserve">Mes 52. Depreciación mensual de inversiones posteriores, tomada de Supuestos fila 19. Debe revisarse manualmente cuando se agregan activos.</t>
      </text>
    </comment>
    <comment authorId="0" ref="Y12">
      <text>
        <t xml:space="preserve">Mes 21. EBIT = EBITDA menos depreciación inicial y adicional. Base del impuesto operativo simplificado.</t>
      </text>
    </comment>
    <comment authorId="0" ref="BE11">
      <text>
        <t xml:space="preserve">Mes 53. Depreciación mensual de inversiones posteriores, tomada de Supuestos fila 19. Debe revisarse manualmente cuando se agregan activos.</t>
      </text>
    </comment>
    <comment authorId="0" ref="Z12">
      <text>
        <t xml:space="preserve">Mes 22. EBIT = EBITDA menos depreciación inicial y adicional. Base del impuesto operativo simplificado.</t>
      </text>
    </comment>
    <comment authorId="0" ref="BF11">
      <text>
        <t xml:space="preserve">Mes 54. Depreciación mensual de inversiones posteriores, tomada de Supuestos fila 19. Debe revisarse manualmente cuando se agregan activos.</t>
      </text>
    </comment>
    <comment authorId="0" ref="AA12">
      <text>
        <t xml:space="preserve">Mes 23. EBIT = EBITDA menos depreciación inicial y adicional. Base del impuesto operativo simplificado.</t>
      </text>
    </comment>
    <comment authorId="0" ref="BG11">
      <text>
        <t xml:space="preserve">Mes 55. Depreciación mensual de inversiones posteriores, tomada de Supuestos fila 19. Debe revisarse manualmente cuando se agregan activos.</t>
      </text>
    </comment>
    <comment authorId="0" ref="AB12">
      <text>
        <t xml:space="preserve">Mes 24. EBIT = EBITDA menos depreciación inicial y adicional. Base del impuesto operativo simplificado.</t>
      </text>
    </comment>
    <comment authorId="0" ref="BH11">
      <text>
        <t xml:space="preserve">Mes 56. Depreciación mensual de inversiones posteriores, tomada de Supuestos fila 19. Debe revisarse manualmente cuando se agregan activos.</t>
      </text>
    </comment>
    <comment authorId="0" ref="AC12">
      <text>
        <t xml:space="preserve">Mes 25. EBIT = EBITDA menos depreciación inicial y adicional. Base del impuesto operativo simplificado.</t>
      </text>
    </comment>
    <comment authorId="0" ref="BI11">
      <text>
        <t xml:space="preserve">Mes 57. Depreciación mensual de inversiones posteriores, tomada de Supuestos fila 19. Debe revisarse manualmente cuando se agregan activos.</t>
      </text>
    </comment>
    <comment authorId="0" ref="AD12">
      <text>
        <t xml:space="preserve">Mes 26. EBIT = EBITDA menos depreciación inicial y adicional. Base del impuesto operativo simplificado.</t>
      </text>
    </comment>
    <comment authorId="0" ref="BJ11">
      <text>
        <t xml:space="preserve">Mes 58. Depreciación mensual de inversiones posteriores, tomada de Supuestos fila 19. Debe revisarse manualmente cuando se agregan activos.</t>
      </text>
    </comment>
    <comment authorId="0" ref="AE12">
      <text>
        <t xml:space="preserve">Mes 27. EBIT = EBITDA menos depreciación inicial y adicional. Base del impuesto operativo simplificado.</t>
      </text>
    </comment>
    <comment authorId="0" ref="BK11">
      <text>
        <t xml:space="preserve">Mes 59. Depreciación mensual de inversiones posteriores, tomada de Supuestos fila 19. Debe revisarse manualmente cuando se agregan activos.</t>
      </text>
    </comment>
    <comment authorId="0" ref="AF12">
      <text>
        <t xml:space="preserve">Mes 28. EBIT = EBITDA menos depreciación inicial y adicional. Base del impuesto operativo simplificado.</t>
      </text>
    </comment>
    <comment authorId="0" ref="BL11">
      <text>
        <t xml:space="preserve">Mes 60. Depreciación mensual de inversiones posteriores, tomada de Supuestos fila 19. Debe revisarse manualmente cuando se agregan activos.</t>
      </text>
    </comment>
    <comment authorId="0" ref="AG12">
      <text>
        <t xml:space="preserve">Mes 29. EBIT = EBITDA menos depreciación inicial y adicional. Base del impuesto operativo simplificado.</t>
      </text>
    </comment>
    <comment authorId="0" ref="AH12">
      <text>
        <t xml:space="preserve">Mes 30. EBIT = EBITDA menos depreciación inicial y adicional. Base del impuesto operativo simplificado.</t>
      </text>
    </comment>
    <comment authorId="0" ref="C13">
      <text>
        <t xml:space="preserve">Impuesto operativo = MAX(0; EBIT) × tasa. Se paga en el mismo mes en este modelo. EBIT negativo no genera devolución ni crédito futuro.</t>
      </text>
    </comment>
    <comment authorId="0" ref="AI12">
      <text>
        <t xml:space="preserve">Mes 31. EBIT = EBITDA menos depreciación inicial y adicional. Base del impuesto operativo simplificado.</t>
      </text>
    </comment>
    <comment authorId="0" ref="D13">
      <text>
        <t xml:space="preserve">Mes 0. Impuesto operativo = MAX(0; EBIT) × tasa. Se paga en el mismo mes en este modelo. EBIT negativo no genera devolución ni crédito futuro.</t>
      </text>
    </comment>
    <comment authorId="0" ref="AJ12">
      <text>
        <t xml:space="preserve">Mes 32. EBIT = EBITDA menos depreciación inicial y adicional. Base del impuesto operativo simplificado.</t>
      </text>
    </comment>
    <comment authorId="0" ref="E13">
      <text>
        <t xml:space="preserve">Mes 1. Impuesto operativo = MAX(0; EBIT) × tasa. Se paga en el mismo mes en este modelo. EBIT negativo no genera devolución ni crédito futuro.</t>
      </text>
    </comment>
    <comment authorId="0" ref="AK12">
      <text>
        <t xml:space="preserve">Mes 33. EBIT = EBITDA menos depreciación inicial y adicional. Base del impuesto operativo simplificado.</t>
      </text>
    </comment>
    <comment authorId="0" ref="F13">
      <text>
        <t xml:space="preserve">Mes 2. Impuesto operativo = MAX(0; EBIT) × tasa. Se paga en el mismo mes en este modelo. EBIT negativo no genera devolución ni crédito futuro.</t>
      </text>
    </comment>
    <comment authorId="0" ref="AL12">
      <text>
        <t xml:space="preserve">Mes 34. EBIT = EBITDA menos depreciación inicial y adicional. Base del impuesto operativo simplificado.</t>
      </text>
    </comment>
    <comment authorId="0" ref="G13">
      <text>
        <t xml:space="preserve">Mes 3. Impuesto operativo = MAX(0; EBIT) × tasa. Se paga en el mismo mes en este modelo. EBIT negativo no genera devolución ni crédito futuro.</t>
      </text>
    </comment>
    <comment authorId="0" ref="AM12">
      <text>
        <t xml:space="preserve">Mes 35. EBIT = EBITDA menos depreciación inicial y adicional. Base del impuesto operativo simplificado.</t>
      </text>
    </comment>
    <comment authorId="0" ref="H13">
      <text>
        <t xml:space="preserve">Mes 4. Impuesto operativo = MAX(0; EBIT) × tasa. Se paga en el mismo mes en este modelo. EBIT negativo no genera devolución ni crédito futuro.</t>
      </text>
    </comment>
    <comment authorId="0" ref="AN12">
      <text>
        <t xml:space="preserve">Mes 36. EBIT = EBITDA menos depreciación inicial y adicional. Base del impuesto operativo simplificado.</t>
      </text>
    </comment>
    <comment authorId="0" ref="I13">
      <text>
        <t xml:space="preserve">Mes 5. Impuesto operativo = MAX(0; EBIT) × tasa. Se paga en el mismo mes en este modelo. EBIT negativo no genera devolución ni crédito futuro.</t>
      </text>
    </comment>
    <comment authorId="0" ref="AO12">
      <text>
        <t xml:space="preserve">Mes 37. EBIT = EBITDA menos depreciación inicial y adicional. Base del impuesto operativo simplificado.</t>
      </text>
    </comment>
    <comment authorId="0" ref="J13">
      <text>
        <t xml:space="preserve">Mes 6. Impuesto operativo = MAX(0; EBIT) × tasa. Se paga en el mismo mes en este modelo. EBIT negativo no genera devolución ni crédito futuro.</t>
      </text>
    </comment>
    <comment authorId="0" ref="AP12">
      <text>
        <t xml:space="preserve">Mes 38. EBIT = EBITDA menos depreciación inicial y adicional. Base del impuesto operativo simplificado.</t>
      </text>
    </comment>
    <comment authorId="0" ref="K13">
      <text>
        <t xml:space="preserve">Mes 7. Impuesto operativo = MAX(0; EBIT) × tasa. Se paga en el mismo mes en este modelo. EBIT negativo no genera devolución ni crédito futuro.</t>
      </text>
    </comment>
    <comment authorId="0" ref="AQ12">
      <text>
        <t xml:space="preserve">Mes 39. EBIT = EBITDA menos depreciación inicial y adicional. Base del impuesto operativo simplificado.</t>
      </text>
    </comment>
    <comment authorId="0" ref="L13">
      <text>
        <t xml:space="preserve">Mes 8. Impuesto operativo = MAX(0; EBIT) × tasa. Se paga en el mismo mes en este modelo. EBIT negativo no genera devolución ni crédito futuro.</t>
      </text>
    </comment>
    <comment authorId="0" ref="AR12">
      <text>
        <t xml:space="preserve">Mes 40. EBIT = EBITDA menos depreciación inicial y adicional. Base del impuesto operativo simplificado.</t>
      </text>
    </comment>
    <comment authorId="0" ref="M13">
      <text>
        <t xml:space="preserve">Mes 9. Impuesto operativo = MAX(0; EBIT) × tasa. Se paga en el mismo mes en este modelo. EBIT negativo no genera devolución ni crédito futuro.</t>
      </text>
    </comment>
    <comment authorId="0" ref="AS12">
      <text>
        <t xml:space="preserve">Mes 41. EBIT = EBITDA menos depreciación inicial y adicional. Base del impuesto operativo simplificado.</t>
      </text>
    </comment>
    <comment authorId="0" ref="N13">
      <text>
        <t xml:space="preserve">Mes 10. Impuesto operativo = MAX(0; EBIT) × tasa. Se paga en el mismo mes en este modelo. EBIT negativo no genera devolución ni crédito futuro.</t>
      </text>
    </comment>
    <comment authorId="0" ref="AT12">
      <text>
        <t xml:space="preserve">Mes 42. EBIT = EBITDA menos depreciación inicial y adicional. Base del impuesto operativo simplificado.</t>
      </text>
    </comment>
    <comment authorId="0" ref="O13">
      <text>
        <t xml:space="preserve">Mes 11. Impuesto operativo = MAX(0; EBIT) × tasa. Se paga en el mismo mes en este modelo. EBIT negativo no genera devolución ni crédito futuro.</t>
      </text>
    </comment>
    <comment authorId="0" ref="AU12">
      <text>
        <t xml:space="preserve">Mes 43. EBIT = EBITDA menos depreciación inicial y adicional. Base del impuesto operativo simplificado.</t>
      </text>
    </comment>
    <comment authorId="0" ref="P13">
      <text>
        <t xml:space="preserve">Mes 12. Impuesto operativo = MAX(0; EBIT) × tasa. Se paga en el mismo mes en este modelo. EBIT negativo no genera devolución ni crédito futuro.</t>
      </text>
    </comment>
    <comment authorId="0" ref="AV12">
      <text>
        <t xml:space="preserve">Mes 44. EBIT = EBITDA menos depreciación inicial y adicional. Base del impuesto operativo simplificado.</t>
      </text>
    </comment>
    <comment authorId="0" ref="Q13">
      <text>
        <t xml:space="preserve">Mes 13. Impuesto operativo = MAX(0; EBIT) × tasa. Se paga en el mismo mes en este modelo. EBIT negativo no genera devolución ni crédito futuro.</t>
      </text>
    </comment>
    <comment authorId="0" ref="AW12">
      <text>
        <t xml:space="preserve">Mes 45. EBIT = EBITDA menos depreciación inicial y adicional. Base del impuesto operativo simplificado.</t>
      </text>
    </comment>
    <comment authorId="0" ref="R13">
      <text>
        <t xml:space="preserve">Mes 14. Impuesto operativo = MAX(0; EBIT) × tasa. Se paga en el mismo mes en este modelo. EBIT negativo no genera devolución ni crédito futuro.</t>
      </text>
    </comment>
    <comment authorId="0" ref="AX12">
      <text>
        <t xml:space="preserve">Mes 46. EBIT = EBITDA menos depreciación inicial y adicional. Base del impuesto operativo simplificado.</t>
      </text>
    </comment>
    <comment authorId="0" ref="S13">
      <text>
        <t xml:space="preserve">Mes 15. Impuesto operativo = MAX(0; EBIT) × tasa. Se paga en el mismo mes en este modelo. EBIT negativo no genera devolución ni crédito futuro.</t>
      </text>
    </comment>
    <comment authorId="0" ref="AY12">
      <text>
        <t xml:space="preserve">Mes 47. EBIT = EBITDA menos depreciación inicial y adicional. Base del impuesto operativo simplificado.</t>
      </text>
    </comment>
    <comment authorId="0" ref="T13">
      <text>
        <t xml:space="preserve">Mes 16. Impuesto operativo = MAX(0; EBIT) × tasa. Se paga en el mismo mes en este modelo. EBIT negativo no genera devolución ni crédito futuro.</t>
      </text>
    </comment>
    <comment authorId="0" ref="AZ12">
      <text>
        <t xml:space="preserve">Mes 48. EBIT = EBITDA menos depreciación inicial y adicional. Base del impuesto operativo simplificado.</t>
      </text>
    </comment>
    <comment authorId="0" ref="U13">
      <text>
        <t xml:space="preserve">Mes 17. Impuesto operativo = MAX(0; EBIT) × tasa. Se paga en el mismo mes en este modelo. EBIT negativo no genera devolución ni crédito futuro.</t>
      </text>
    </comment>
    <comment authorId="0" ref="BA12">
      <text>
        <t xml:space="preserve">Mes 49. EBIT = EBITDA menos depreciación inicial y adicional. Base del impuesto operativo simplificado.</t>
      </text>
    </comment>
    <comment authorId="0" ref="V13">
      <text>
        <t xml:space="preserve">Mes 18. Impuesto operativo = MAX(0; EBIT) × tasa. Se paga en el mismo mes en este modelo. EBIT negativo no genera devolución ni crédito futuro.</t>
      </text>
    </comment>
    <comment authorId="0" ref="BB12">
      <text>
        <t xml:space="preserve">Mes 50. EBIT = EBITDA menos depreciación inicial y adicional. Base del impuesto operativo simplificado.</t>
      </text>
    </comment>
    <comment authorId="0" ref="W13">
      <text>
        <t xml:space="preserve">Mes 19. Impuesto operativo = MAX(0; EBIT) × tasa. Se paga en el mismo mes en este modelo. EBIT negativo no genera devolución ni crédito futuro.</t>
      </text>
    </comment>
    <comment authorId="0" ref="BC12">
      <text>
        <t xml:space="preserve">Mes 51. EBIT = EBITDA menos depreciación inicial y adicional. Base del impuesto operativo simplificado.</t>
      </text>
    </comment>
    <comment authorId="0" ref="X13">
      <text>
        <t xml:space="preserve">Mes 20. Impuesto operativo = MAX(0; EBIT) × tasa. Se paga en el mismo mes en este modelo. EBIT negativo no genera devolución ni crédito futuro.</t>
      </text>
    </comment>
    <comment authorId="0" ref="BD12">
      <text>
        <t xml:space="preserve">Mes 52. EBIT = EBITDA menos depreciación inicial y adicional. Base del impuesto operativo simplificado.</t>
      </text>
    </comment>
    <comment authorId="0" ref="Y13">
      <text>
        <t xml:space="preserve">Mes 21. Impuesto operativo = MAX(0; EBIT) × tasa. Se paga en el mismo mes en este modelo. EBIT negativo no genera devolución ni crédito futuro.</t>
      </text>
    </comment>
    <comment authorId="0" ref="BE12">
      <text>
        <t xml:space="preserve">Mes 53. EBIT = EBITDA menos depreciación inicial y adicional. Base del impuesto operativo simplificado.</t>
      </text>
    </comment>
    <comment authorId="0" ref="Z13">
      <text>
        <t xml:space="preserve">Mes 22. Impuesto operativo = MAX(0; EBIT) × tasa. Se paga en el mismo mes en este modelo. EBIT negativo no genera devolución ni crédito futuro.</t>
      </text>
    </comment>
    <comment authorId="0" ref="BF12">
      <text>
        <t xml:space="preserve">Mes 54. EBIT = EBITDA menos depreciación inicial y adicional. Base del impuesto operativo simplificado.</t>
      </text>
    </comment>
    <comment authorId="0" ref="AA13">
      <text>
        <t xml:space="preserve">Mes 23. Impuesto operativo = MAX(0; EBIT) × tasa. Se paga en el mismo mes en este modelo. EBIT negativo no genera devolución ni crédito futuro.</t>
      </text>
    </comment>
    <comment authorId="0" ref="BG12">
      <text>
        <t xml:space="preserve">Mes 55. EBIT = EBITDA menos depreciación inicial y adicional. Base del impuesto operativo simplificado.</t>
      </text>
    </comment>
    <comment authorId="0" ref="AB13">
      <text>
        <t xml:space="preserve">Mes 24. Impuesto operativo = MAX(0; EBIT) × tasa. Se paga en el mismo mes en este modelo. EBIT negativo no genera devolución ni crédito futuro.</t>
      </text>
    </comment>
    <comment authorId="0" ref="BH12">
      <text>
        <t xml:space="preserve">Mes 56. EBIT = EBITDA menos depreciación inicial y adicional. Base del impuesto operativo simplificado.</t>
      </text>
    </comment>
    <comment authorId="0" ref="AC13">
      <text>
        <t xml:space="preserve">Mes 25. Impuesto operativo = MAX(0; EBIT) × tasa. Se paga en el mismo mes en este modelo. EBIT negativo no genera devolución ni crédito futuro.</t>
      </text>
    </comment>
    <comment authorId="0" ref="BI12">
      <text>
        <t xml:space="preserve">Mes 57. EBIT = EBITDA menos depreciación inicial y adicional. Base del impuesto operativo simplificado.</t>
      </text>
    </comment>
    <comment authorId="0" ref="AD13">
      <text>
        <t xml:space="preserve">Mes 26. Impuesto operativo = MAX(0; EBIT) × tasa. Se paga en el mismo mes en este modelo. EBIT negativo no genera devolución ni crédito futuro.</t>
      </text>
    </comment>
    <comment authorId="0" ref="BJ12">
      <text>
        <t xml:space="preserve">Mes 58. EBIT = EBITDA menos depreciación inicial y adicional. Base del impuesto operativo simplificado.</t>
      </text>
    </comment>
    <comment authorId="0" ref="AE13">
      <text>
        <t xml:space="preserve">Mes 27. Impuesto operativo = MAX(0; EBIT) × tasa. Se paga en el mismo mes en este modelo. EBIT negativo no genera devolución ni crédito futuro.</t>
      </text>
    </comment>
    <comment authorId="0" ref="BK12">
      <text>
        <t xml:space="preserve">Mes 59. EBIT = EBITDA menos depreciación inicial y adicional. Base del impuesto operativo simplificado.</t>
      </text>
    </comment>
    <comment authorId="0" ref="AF13">
      <text>
        <t xml:space="preserve">Mes 28. Impuesto operativo = MAX(0; EBIT) × tasa. Se paga en el mismo mes en este modelo. EBIT negativo no genera devolución ni crédito futuro.</t>
      </text>
    </comment>
    <comment authorId="0" ref="BL12">
      <text>
        <t xml:space="preserve">Mes 60. EBIT = EBITDA menos depreciación inicial y adicional. Base del impuesto operativo simplificado.</t>
      </text>
    </comment>
    <comment authorId="0" ref="AG13">
      <text>
        <t xml:space="preserve">Mes 29. Impuesto operativo = MAX(0; EBIT) × tasa. Se paga en el mismo mes en este modelo. EBIT negativo no genera devolución ni crédito futuro.</t>
      </text>
    </comment>
    <comment authorId="0" ref="AH13">
      <text>
        <t xml:space="preserve">Mes 30. Impuesto operativo = MAX(0; EBIT) × tasa. Se paga en el mismo mes en este modelo. EBIT negativo no genera devolución ni crédito futuro.</t>
      </text>
    </comment>
    <comment authorId="0" ref="C14">
      <text>
        <t xml:space="preserve">Resultado operativo neto = EBIT menos impuesto operativo, también llamado NOPAT.</t>
      </text>
    </comment>
    <comment authorId="0" ref="AI13">
      <text>
        <t xml:space="preserve">Mes 31. Impuesto operativo = MAX(0; EBIT) × tasa. Se paga en el mismo mes en este modelo. EBIT negativo no genera devolución ni crédito futuro.</t>
      </text>
    </comment>
    <comment authorId="0" ref="D14">
      <text>
        <t xml:space="preserve">Mes 0. Resultado operativo neto = EBIT menos impuesto operativo, también llamado NOPAT.</t>
      </text>
    </comment>
    <comment authorId="0" ref="AJ13">
      <text>
        <t xml:space="preserve">Mes 32. Impuesto operativo = MAX(0; EBIT) × tasa. Se paga en el mismo mes en este modelo. EBIT negativo no genera devolución ni crédito futuro.</t>
      </text>
    </comment>
    <comment authorId="0" ref="E14">
      <text>
        <t xml:space="preserve">Mes 1. Resultado operativo neto = EBIT menos impuesto operativo, también llamado NOPAT.</t>
      </text>
    </comment>
    <comment authorId="0" ref="AK13">
      <text>
        <t xml:space="preserve">Mes 33. Impuesto operativo = MAX(0; EBIT) × tasa. Se paga en el mismo mes en este modelo. EBIT negativo no genera devolución ni crédito futuro.</t>
      </text>
    </comment>
    <comment authorId="0" ref="F14">
      <text>
        <t xml:space="preserve">Mes 2. Resultado operativo neto = EBIT menos impuesto operativo, también llamado NOPAT.</t>
      </text>
    </comment>
    <comment authorId="0" ref="AL13">
      <text>
        <t xml:space="preserve">Mes 34. Impuesto operativo = MAX(0; EBIT) × tasa. Se paga en el mismo mes en este modelo. EBIT negativo no genera devolución ni crédito futuro.</t>
      </text>
    </comment>
    <comment authorId="0" ref="G14">
      <text>
        <t xml:space="preserve">Mes 3. Resultado operativo neto = EBIT menos impuesto operativo, también llamado NOPAT.</t>
      </text>
    </comment>
    <comment authorId="0" ref="AM13">
      <text>
        <t xml:space="preserve">Mes 35. Impuesto operativo = MAX(0; EBIT) × tasa. Se paga en el mismo mes en este modelo. EBIT negativo no genera devolución ni crédito futuro.</t>
      </text>
    </comment>
    <comment authorId="0" ref="H14">
      <text>
        <t xml:space="preserve">Mes 4. Resultado operativo neto = EBIT menos impuesto operativo, también llamado NOPAT.</t>
      </text>
    </comment>
    <comment authorId="0" ref="AN13">
      <text>
        <t xml:space="preserve">Mes 36. Impuesto operativo = MAX(0; EBIT) × tasa. Se paga en el mismo mes en este modelo. EBIT negativo no genera devolución ni crédito futuro.</t>
      </text>
    </comment>
    <comment authorId="0" ref="I14">
      <text>
        <t xml:space="preserve">Mes 5. Resultado operativo neto = EBIT menos impuesto operativo, también llamado NOPAT.</t>
      </text>
    </comment>
    <comment authorId="0" ref="AO13">
      <text>
        <t xml:space="preserve">Mes 37. Impuesto operativo = MAX(0; EBIT) × tasa. Se paga en el mismo mes en este modelo. EBIT negativo no genera devolución ni crédito futuro.</t>
      </text>
    </comment>
    <comment authorId="0" ref="J14">
      <text>
        <t xml:space="preserve">Mes 6. Resultado operativo neto = EBIT menos impuesto operativo, también llamado NOPAT.</t>
      </text>
    </comment>
    <comment authorId="0" ref="AP13">
      <text>
        <t xml:space="preserve">Mes 38. Impuesto operativo = MAX(0; EBIT) × tasa. Se paga en el mismo mes en este modelo. EBIT negativo no genera devolución ni crédito futuro.</t>
      </text>
    </comment>
    <comment authorId="0" ref="K14">
      <text>
        <t xml:space="preserve">Mes 7. Resultado operativo neto = EBIT menos impuesto operativo, también llamado NOPAT.</t>
      </text>
    </comment>
    <comment authorId="0" ref="AQ13">
      <text>
        <t xml:space="preserve">Mes 39. Impuesto operativo = MAX(0; EBIT) × tasa. Se paga en el mismo mes en este modelo. EBIT negativo no genera devolución ni crédito futuro.</t>
      </text>
    </comment>
    <comment authorId="0" ref="L14">
      <text>
        <t xml:space="preserve">Mes 8. Resultado operativo neto = EBIT menos impuesto operativo, también llamado NOPAT.</t>
      </text>
    </comment>
    <comment authorId="0" ref="AR13">
      <text>
        <t xml:space="preserve">Mes 40. Impuesto operativo = MAX(0; EBIT) × tasa. Se paga en el mismo mes en este modelo. EBIT negativo no genera devolución ni crédito futuro.</t>
      </text>
    </comment>
    <comment authorId="0" ref="M14">
      <text>
        <t xml:space="preserve">Mes 9. Resultado operativo neto = EBIT menos impuesto operativo, también llamado NOPAT.</t>
      </text>
    </comment>
    <comment authorId="0" ref="AS13">
      <text>
        <t xml:space="preserve">Mes 41. Impuesto operativo = MAX(0; EBIT) × tasa. Se paga en el mismo mes en este modelo. EBIT negativo no genera devolución ni crédito futuro.</t>
      </text>
    </comment>
    <comment authorId="0" ref="N14">
      <text>
        <t xml:space="preserve">Mes 10. Resultado operativo neto = EBIT menos impuesto operativo, también llamado NOPAT.</t>
      </text>
    </comment>
    <comment authorId="0" ref="AT13">
      <text>
        <t xml:space="preserve">Mes 42. Impuesto operativo = MAX(0; EBIT) × tasa. Se paga en el mismo mes en este modelo. EBIT negativo no genera devolución ni crédito futuro.</t>
      </text>
    </comment>
    <comment authorId="0" ref="O14">
      <text>
        <t xml:space="preserve">Mes 11. Resultado operativo neto = EBIT menos impuesto operativo, también llamado NOPAT.</t>
      </text>
    </comment>
    <comment authorId="0" ref="AU13">
      <text>
        <t xml:space="preserve">Mes 43. Impuesto operativo = MAX(0; EBIT) × tasa. Se paga en el mismo mes en este modelo. EBIT negativo no genera devolución ni crédito futuro.</t>
      </text>
    </comment>
    <comment authorId="0" ref="P14">
      <text>
        <t xml:space="preserve">Mes 12. Resultado operativo neto = EBIT menos impuesto operativo, también llamado NOPAT.</t>
      </text>
    </comment>
    <comment authorId="0" ref="AV13">
      <text>
        <t xml:space="preserve">Mes 44. Impuesto operativo = MAX(0; EBIT) × tasa. Se paga en el mismo mes en este modelo. EBIT negativo no genera devolución ni crédito futuro.</t>
      </text>
    </comment>
    <comment authorId="0" ref="Q14">
      <text>
        <t xml:space="preserve">Mes 13. Resultado operativo neto = EBIT menos impuesto operativo, también llamado NOPAT.</t>
      </text>
    </comment>
    <comment authorId="0" ref="AW13">
      <text>
        <t xml:space="preserve">Mes 45. Impuesto operativo = MAX(0; EBIT) × tasa. Se paga en el mismo mes en este modelo. EBIT negativo no genera devolución ni crédito futuro.</t>
      </text>
    </comment>
    <comment authorId="0" ref="R14">
      <text>
        <t xml:space="preserve">Mes 14. Resultado operativo neto = EBIT menos impuesto operativo, también llamado NOPAT.</t>
      </text>
    </comment>
    <comment authorId="0" ref="AX13">
      <text>
        <t xml:space="preserve">Mes 46. Impuesto operativo = MAX(0; EBIT) × tasa. Se paga en el mismo mes en este modelo. EBIT negativo no genera devolución ni crédito futuro.</t>
      </text>
    </comment>
    <comment authorId="0" ref="S14">
      <text>
        <t xml:space="preserve">Mes 15. Resultado operativo neto = EBIT menos impuesto operativo, también llamado NOPAT.</t>
      </text>
    </comment>
    <comment authorId="0" ref="AY13">
      <text>
        <t xml:space="preserve">Mes 47. Impuesto operativo = MAX(0; EBIT) × tasa. Se paga en el mismo mes en este modelo. EBIT negativo no genera devolución ni crédito futuro.</t>
      </text>
    </comment>
    <comment authorId="0" ref="T14">
      <text>
        <t xml:space="preserve">Mes 16. Resultado operativo neto = EBIT menos impuesto operativo, también llamado NOPAT.</t>
      </text>
    </comment>
    <comment authorId="0" ref="AZ13">
      <text>
        <t xml:space="preserve">Mes 48. Impuesto operativo = MAX(0; EBIT) × tasa. Se paga en el mismo mes en este modelo. EBIT negativo no genera devolución ni crédito futuro.</t>
      </text>
    </comment>
    <comment authorId="0" ref="U14">
      <text>
        <t xml:space="preserve">Mes 17. Resultado operativo neto = EBIT menos impuesto operativo, también llamado NOPAT.</t>
      </text>
    </comment>
    <comment authorId="0" ref="BA13">
      <text>
        <t xml:space="preserve">Mes 49. Impuesto operativo = MAX(0; EBIT) × tasa. Se paga en el mismo mes en este modelo. EBIT negativo no genera devolución ni crédito futuro.</t>
      </text>
    </comment>
    <comment authorId="0" ref="V14">
      <text>
        <t xml:space="preserve">Mes 18. Resultado operativo neto = EBIT menos impuesto operativo, también llamado NOPAT.</t>
      </text>
    </comment>
    <comment authorId="0" ref="BB13">
      <text>
        <t xml:space="preserve">Mes 50. Impuesto operativo = MAX(0; EBIT) × tasa. Se paga en el mismo mes en este modelo. EBIT negativo no genera devolución ni crédito futuro.</t>
      </text>
    </comment>
    <comment authorId="0" ref="W14">
      <text>
        <t xml:space="preserve">Mes 19. Resultado operativo neto = EBIT menos impuesto operativo, también llamado NOPAT.</t>
      </text>
    </comment>
    <comment authorId="0" ref="BC13">
      <text>
        <t xml:space="preserve">Mes 51. Impuesto operativo = MAX(0; EBIT) × tasa. Se paga en el mismo mes en este modelo. EBIT negativo no genera devolución ni crédito futuro.</t>
      </text>
    </comment>
    <comment authorId="0" ref="X14">
      <text>
        <t xml:space="preserve">Mes 20. Resultado operativo neto = EBIT menos impuesto operativo, también llamado NOPAT.</t>
      </text>
    </comment>
    <comment authorId="0" ref="BD13">
      <text>
        <t xml:space="preserve">Mes 52. Impuesto operativo = MAX(0; EBIT) × tasa. Se paga en el mismo mes en este modelo. EBIT negativo no genera devolución ni crédito futuro.</t>
      </text>
    </comment>
    <comment authorId="0" ref="Y14">
      <text>
        <t xml:space="preserve">Mes 21. Resultado operativo neto = EBIT menos impuesto operativo, también llamado NOPAT.</t>
      </text>
    </comment>
    <comment authorId="0" ref="BE13">
      <text>
        <t xml:space="preserve">Mes 53. Impuesto operativo = MAX(0; EBIT) × tasa. Se paga en el mismo mes en este modelo. EBIT negativo no genera devolución ni crédito futuro.</t>
      </text>
    </comment>
    <comment authorId="0" ref="Z14">
      <text>
        <t xml:space="preserve">Mes 22. Resultado operativo neto = EBIT menos impuesto operativo, también llamado NOPAT.</t>
      </text>
    </comment>
    <comment authorId="0" ref="BF13">
      <text>
        <t xml:space="preserve">Mes 54. Impuesto operativo = MAX(0; EBIT) × tasa. Se paga en el mismo mes en este modelo. EBIT negativo no genera devolución ni crédito futuro.</t>
      </text>
    </comment>
    <comment authorId="0" ref="AA14">
      <text>
        <t xml:space="preserve">Mes 23. Resultado operativo neto = EBIT menos impuesto operativo, también llamado NOPAT.</t>
      </text>
    </comment>
    <comment authorId="0" ref="BG13">
      <text>
        <t xml:space="preserve">Mes 55. Impuesto operativo = MAX(0; EBIT) × tasa. Se paga en el mismo mes en este modelo. EBIT negativo no genera devolución ni crédito futuro.</t>
      </text>
    </comment>
    <comment authorId="0" ref="AB14">
      <text>
        <t xml:space="preserve">Mes 24. Resultado operativo neto = EBIT menos impuesto operativo, también llamado NOPAT.</t>
      </text>
    </comment>
    <comment authorId="0" ref="BH13">
      <text>
        <t xml:space="preserve">Mes 56. Impuesto operativo = MAX(0; EBIT) × tasa. Se paga en el mismo mes en este modelo. EBIT negativo no genera devolución ni crédito futuro.</t>
      </text>
    </comment>
    <comment authorId="0" ref="AC14">
      <text>
        <t xml:space="preserve">Mes 25. Resultado operativo neto = EBIT menos impuesto operativo, también llamado NOPAT.</t>
      </text>
    </comment>
    <comment authorId="0" ref="BI13">
      <text>
        <t xml:space="preserve">Mes 57. Impuesto operativo = MAX(0; EBIT) × tasa. Se paga en el mismo mes en este modelo. EBIT negativo no genera devolución ni crédito futuro.</t>
      </text>
    </comment>
    <comment authorId="0" ref="AD14">
      <text>
        <t xml:space="preserve">Mes 26. Resultado operativo neto = EBIT menos impuesto operativo, también llamado NOPAT.</t>
      </text>
    </comment>
    <comment authorId="0" ref="BJ13">
      <text>
        <t xml:space="preserve">Mes 58. Impuesto operativo = MAX(0; EBIT) × tasa. Se paga en el mismo mes en este modelo. EBIT negativo no genera devolución ni crédito futuro.</t>
      </text>
    </comment>
    <comment authorId="0" ref="AE14">
      <text>
        <t xml:space="preserve">Mes 27. Resultado operativo neto = EBIT menos impuesto operativo, también llamado NOPAT.</t>
      </text>
    </comment>
    <comment authorId="0" ref="BK13">
      <text>
        <t xml:space="preserve">Mes 59. Impuesto operativo = MAX(0; EBIT) × tasa. Se paga en el mismo mes en este modelo. EBIT negativo no genera devolución ni crédito futuro.</t>
      </text>
    </comment>
    <comment authorId="0" ref="AF14">
      <text>
        <t xml:space="preserve">Mes 28. Resultado operativo neto = EBIT menos impuesto operativo, también llamado NOPAT.</t>
      </text>
    </comment>
    <comment authorId="0" ref="BL13">
      <text>
        <t xml:space="preserve">Mes 60. Impuesto operativo = MAX(0; EBIT) × tasa. Se paga en el mismo mes en este modelo. EBIT negativo no genera devolución ni crédito futuro.</t>
      </text>
    </comment>
    <comment authorId="0" ref="AG14">
      <text>
        <t xml:space="preserve">Mes 29. Resultado operativo neto = EBIT menos impuesto operativo, también llamado NOPAT.</t>
      </text>
    </comment>
    <comment authorId="0" ref="AH14">
      <text>
        <t xml:space="preserve">Mes 30. Resultado operativo neto = EBIT menos impuesto operativo, también llamado NOPAT.</t>
      </text>
    </comment>
    <comment authorId="0" ref="C15">
      <text>
        <t xml:space="preserve">Se suma la depreciación al resultado neto porque redujo el resultado contable pero no es un pago en efectivo.</t>
      </text>
    </comment>
    <comment authorId="0" ref="AI14">
      <text>
        <t xml:space="preserve">Mes 31. Resultado operativo neto = EBIT menos impuesto operativo, también llamado NOPAT.</t>
      </text>
    </comment>
    <comment authorId="0" ref="D15">
      <text>
        <t xml:space="preserve">Mes 0. Se suma la depreciación al resultado neto porque redujo el resultado contable pero no es un pago en efectivo.</t>
      </text>
    </comment>
    <comment authorId="0" ref="AJ14">
      <text>
        <t xml:space="preserve">Mes 32. Resultado operativo neto = EBIT menos impuesto operativo, también llamado NOPAT.</t>
      </text>
    </comment>
    <comment authorId="0" ref="E15">
      <text>
        <t xml:space="preserve">Mes 1. Se suma la depreciación al resultado neto porque redujo el resultado contable pero no es un pago en efectivo.</t>
      </text>
    </comment>
    <comment authorId="0" ref="AK14">
      <text>
        <t xml:space="preserve">Mes 33. Resultado operativo neto = EBIT menos impuesto operativo, también llamado NOPAT.</t>
      </text>
    </comment>
    <comment authorId="0" ref="F15">
      <text>
        <t xml:space="preserve">Mes 2. Se suma la depreciación al resultado neto porque redujo el resultado contable pero no es un pago en efectivo.</t>
      </text>
    </comment>
    <comment authorId="0" ref="AL14">
      <text>
        <t xml:space="preserve">Mes 34. Resultado operativo neto = EBIT menos impuesto operativo, también llamado NOPAT.</t>
      </text>
    </comment>
    <comment authorId="0" ref="G15">
      <text>
        <t xml:space="preserve">Mes 3. Se suma la depreciación al resultado neto porque redujo el resultado contable pero no es un pago en efectivo.</t>
      </text>
    </comment>
    <comment authorId="0" ref="AM14">
      <text>
        <t xml:space="preserve">Mes 35. Resultado operativo neto = EBIT menos impuesto operativo, también llamado NOPAT.</t>
      </text>
    </comment>
    <comment authorId="0" ref="H15">
      <text>
        <t xml:space="preserve">Mes 4. Se suma la depreciación al resultado neto porque redujo el resultado contable pero no es un pago en efectivo.</t>
      </text>
    </comment>
    <comment authorId="0" ref="AN14">
      <text>
        <t xml:space="preserve">Mes 36. Resultado operativo neto = EBIT menos impuesto operativo, también llamado NOPAT.</t>
      </text>
    </comment>
    <comment authorId="0" ref="I15">
      <text>
        <t xml:space="preserve">Mes 5. Se suma la depreciación al resultado neto porque redujo el resultado contable pero no es un pago en efectivo.</t>
      </text>
    </comment>
    <comment authorId="0" ref="AO14">
      <text>
        <t xml:space="preserve">Mes 37. Resultado operativo neto = EBIT menos impuesto operativo, también llamado NOPAT.</t>
      </text>
    </comment>
    <comment authorId="0" ref="J15">
      <text>
        <t xml:space="preserve">Mes 6. Se suma la depreciación al resultado neto porque redujo el resultado contable pero no es un pago en efectivo.</t>
      </text>
    </comment>
    <comment authorId="0" ref="AP14">
      <text>
        <t xml:space="preserve">Mes 38. Resultado operativo neto = EBIT menos impuesto operativo, también llamado NOPAT.</t>
      </text>
    </comment>
    <comment authorId="0" ref="K15">
      <text>
        <t xml:space="preserve">Mes 7. Se suma la depreciación al resultado neto porque redujo el resultado contable pero no es un pago en efectivo.</t>
      </text>
    </comment>
    <comment authorId="0" ref="AQ14">
      <text>
        <t xml:space="preserve">Mes 39. Resultado operativo neto = EBIT menos impuesto operativo, también llamado NOPAT.</t>
      </text>
    </comment>
    <comment authorId="0" ref="L15">
      <text>
        <t xml:space="preserve">Mes 8. Se suma la depreciación al resultado neto porque redujo el resultado contable pero no es un pago en efectivo.</t>
      </text>
    </comment>
    <comment authorId="0" ref="AR14">
      <text>
        <t xml:space="preserve">Mes 40. Resultado operativo neto = EBIT menos impuesto operativo, también llamado NOPAT.</t>
      </text>
    </comment>
    <comment authorId="0" ref="M15">
      <text>
        <t xml:space="preserve">Mes 9. Se suma la depreciación al resultado neto porque redujo el resultado contable pero no es un pago en efectivo.</t>
      </text>
    </comment>
    <comment authorId="0" ref="AS14">
      <text>
        <t xml:space="preserve">Mes 41. Resultado operativo neto = EBIT menos impuesto operativo, también llamado NOPAT.</t>
      </text>
    </comment>
    <comment authorId="0" ref="N15">
      <text>
        <t xml:space="preserve">Mes 10. Se suma la depreciación al resultado neto porque redujo el resultado contable pero no es un pago en efectivo.</t>
      </text>
    </comment>
    <comment authorId="0" ref="AT14">
      <text>
        <t xml:space="preserve">Mes 42. Resultado operativo neto = EBIT menos impuesto operativo, también llamado NOPAT.</t>
      </text>
    </comment>
    <comment authorId="0" ref="O15">
      <text>
        <t xml:space="preserve">Mes 11. Se suma la depreciación al resultado neto porque redujo el resultado contable pero no es un pago en efectivo.</t>
      </text>
    </comment>
    <comment authorId="0" ref="AU14">
      <text>
        <t xml:space="preserve">Mes 43. Resultado operativo neto = EBIT menos impuesto operativo, también llamado NOPAT.</t>
      </text>
    </comment>
    <comment authorId="0" ref="P15">
      <text>
        <t xml:space="preserve">Mes 12. Se suma la depreciación al resultado neto porque redujo el resultado contable pero no es un pago en efectivo.</t>
      </text>
    </comment>
    <comment authorId="0" ref="AV14">
      <text>
        <t xml:space="preserve">Mes 44. Resultado operativo neto = EBIT menos impuesto operativo, también llamado NOPAT.</t>
      </text>
    </comment>
    <comment authorId="0" ref="Q15">
      <text>
        <t xml:space="preserve">Mes 13. Se suma la depreciación al resultado neto porque redujo el resultado contable pero no es un pago en efectivo.</t>
      </text>
    </comment>
    <comment authorId="0" ref="AW14">
      <text>
        <t xml:space="preserve">Mes 45. Resultado operativo neto = EBIT menos impuesto operativo, también llamado NOPAT.</t>
      </text>
    </comment>
    <comment authorId="0" ref="R15">
      <text>
        <t xml:space="preserve">Mes 14. Se suma la depreciación al resultado neto porque redujo el resultado contable pero no es un pago en efectivo.</t>
      </text>
    </comment>
    <comment authorId="0" ref="AX14">
      <text>
        <t xml:space="preserve">Mes 46. Resultado operativo neto = EBIT menos impuesto operativo, también llamado NOPAT.</t>
      </text>
    </comment>
    <comment authorId="0" ref="S15">
      <text>
        <t xml:space="preserve">Mes 15. Se suma la depreciación al resultado neto porque redujo el resultado contable pero no es un pago en efectivo.</t>
      </text>
    </comment>
    <comment authorId="0" ref="AY14">
      <text>
        <t xml:space="preserve">Mes 47. Resultado operativo neto = EBIT menos impuesto operativo, también llamado NOPAT.</t>
      </text>
    </comment>
    <comment authorId="0" ref="T15">
      <text>
        <t xml:space="preserve">Mes 16. Se suma la depreciación al resultado neto porque redujo el resultado contable pero no es un pago en efectivo.</t>
      </text>
    </comment>
    <comment authorId="0" ref="AZ14">
      <text>
        <t xml:space="preserve">Mes 48. Resultado operativo neto = EBIT menos impuesto operativo, también llamado NOPAT.</t>
      </text>
    </comment>
    <comment authorId="0" ref="U15">
      <text>
        <t xml:space="preserve">Mes 17. Se suma la depreciación al resultado neto porque redujo el resultado contable pero no es un pago en efectivo.</t>
      </text>
    </comment>
    <comment authorId="0" ref="BA14">
      <text>
        <t xml:space="preserve">Mes 49. Resultado operativo neto = EBIT menos impuesto operativo, también llamado NOPAT.</t>
      </text>
    </comment>
    <comment authorId="0" ref="V15">
      <text>
        <t xml:space="preserve">Mes 18. Se suma la depreciación al resultado neto porque redujo el resultado contable pero no es un pago en efectivo.</t>
      </text>
    </comment>
    <comment authorId="0" ref="BB14">
      <text>
        <t xml:space="preserve">Mes 50. Resultado operativo neto = EBIT menos impuesto operativo, también llamado NOPAT.</t>
      </text>
    </comment>
    <comment authorId="0" ref="W15">
      <text>
        <t xml:space="preserve">Mes 19. Se suma la depreciación al resultado neto porque redujo el resultado contable pero no es un pago en efectivo.</t>
      </text>
    </comment>
    <comment authorId="0" ref="BC14">
      <text>
        <t xml:space="preserve">Mes 51. Resultado operativo neto = EBIT menos impuesto operativo, también llamado NOPAT.</t>
      </text>
    </comment>
    <comment authorId="0" ref="X15">
      <text>
        <t xml:space="preserve">Mes 20. Se suma la depreciación al resultado neto porque redujo el resultado contable pero no es un pago en efectivo.</t>
      </text>
    </comment>
    <comment authorId="0" ref="BD14">
      <text>
        <t xml:space="preserve">Mes 52. Resultado operativo neto = EBIT menos impuesto operativo, también llamado NOPAT.</t>
      </text>
    </comment>
    <comment authorId="0" ref="Y15">
      <text>
        <t xml:space="preserve">Mes 21. Se suma la depreciación al resultado neto porque redujo el resultado contable pero no es un pago en efectivo.</t>
      </text>
    </comment>
    <comment authorId="0" ref="BE14">
      <text>
        <t xml:space="preserve">Mes 53. Resultado operativo neto = EBIT menos impuesto operativo, también llamado NOPAT.</t>
      </text>
    </comment>
    <comment authorId="0" ref="Z15">
      <text>
        <t xml:space="preserve">Mes 22. Se suma la depreciación al resultado neto porque redujo el resultado contable pero no es un pago en efectivo.</t>
      </text>
    </comment>
    <comment authorId="0" ref="BF14">
      <text>
        <t xml:space="preserve">Mes 54. Resultado operativo neto = EBIT menos impuesto operativo, también llamado NOPAT.</t>
      </text>
    </comment>
    <comment authorId="0" ref="AA15">
      <text>
        <t xml:space="preserve">Mes 23. Se suma la depreciación al resultado neto porque redujo el resultado contable pero no es un pago en efectivo.</t>
      </text>
    </comment>
    <comment authorId="0" ref="BG14">
      <text>
        <t xml:space="preserve">Mes 55. Resultado operativo neto = EBIT menos impuesto operativo, también llamado NOPAT.</t>
      </text>
    </comment>
    <comment authorId="0" ref="AB15">
      <text>
        <t xml:space="preserve">Mes 24. Se suma la depreciación al resultado neto porque redujo el resultado contable pero no es un pago en efectivo.</t>
      </text>
    </comment>
    <comment authorId="0" ref="BH14">
      <text>
        <t xml:space="preserve">Mes 56. Resultado operativo neto = EBIT menos impuesto operativo, también llamado NOPAT.</t>
      </text>
    </comment>
    <comment authorId="0" ref="AC15">
      <text>
        <t xml:space="preserve">Mes 25. Se suma la depreciación al resultado neto porque redujo el resultado contable pero no es un pago en efectivo.</t>
      </text>
    </comment>
    <comment authorId="0" ref="BI14">
      <text>
        <t xml:space="preserve">Mes 57. Resultado operativo neto = EBIT menos impuesto operativo, también llamado NOPAT.</t>
      </text>
    </comment>
    <comment authorId="0" ref="AD15">
      <text>
        <t xml:space="preserve">Mes 26. Se suma la depreciación al resultado neto porque redujo el resultado contable pero no es un pago en efectivo.</t>
      </text>
    </comment>
    <comment authorId="0" ref="BJ14">
      <text>
        <t xml:space="preserve">Mes 58. Resultado operativo neto = EBIT menos impuesto operativo, también llamado NOPAT.</t>
      </text>
    </comment>
    <comment authorId="0" ref="AE15">
      <text>
        <t xml:space="preserve">Mes 27. Se suma la depreciación al resultado neto porque redujo el resultado contable pero no es un pago en efectivo.</t>
      </text>
    </comment>
    <comment authorId="0" ref="BK14">
      <text>
        <t xml:space="preserve">Mes 59. Resultado operativo neto = EBIT menos impuesto operativo, también llamado NOPAT.</t>
      </text>
    </comment>
    <comment authorId="0" ref="AF15">
      <text>
        <t xml:space="preserve">Mes 28. Se suma la depreciación al resultado neto porque redujo el resultado contable pero no es un pago en efectivo.</t>
      </text>
    </comment>
    <comment authorId="0" ref="BL14">
      <text>
        <t xml:space="preserve">Mes 60. Resultado operativo neto = EBIT menos impuesto operativo, también llamado NOPAT.</t>
      </text>
    </comment>
    <comment authorId="0" ref="AG15">
      <text>
        <t xml:space="preserve">Mes 29. Se suma la depreciación al resultado neto porque redujo el resultado contable pero no es un pago en efectivo.</t>
      </text>
    </comment>
    <comment authorId="0" ref="AH15">
      <text>
        <t xml:space="preserve">Mes 30. Se suma la depreciación al resultado neto porque redujo el resultado contable pero no es un pago en efectivo.</t>
      </text>
    </comment>
    <comment authorId="0" ref="C16">
      <text>
        <t xml:space="preserve">Desembolso por inversiones en activos. Se toma de las cuentas Inversión del período. Mes 0 usa Cuentas columna E y meses 1 a 60 usan F:BM.</t>
      </text>
    </comment>
    <comment authorId="0" ref="AI15">
      <text>
        <t xml:space="preserve">Mes 31. Se suma la depreciación al resultado neto porque redujo el resultado contable pero no es un pago en efectivo.</t>
      </text>
    </comment>
    <comment authorId="0" ref="D16">
      <text>
        <t xml:space="preserve">Mes 0. Desembolso por inversiones en activos. Se toma de las cuentas Inversión del período. Mes 0 usa Cuentas columna E y meses 1 a 60 usan F:BM.</t>
      </text>
    </comment>
    <comment authorId="0" ref="AJ15">
      <text>
        <t xml:space="preserve">Mes 32. Se suma la depreciación al resultado neto porque redujo el resultado contable pero no es un pago en efectivo.</t>
      </text>
    </comment>
    <comment authorId="0" ref="E16">
      <text>
        <t xml:space="preserve">Mes 1. Desembolso por inversiones en activos. Se toma de las cuentas Inversión del período. Mes 0 usa Cuentas columna E y meses 1 a 60 usan F:BM.</t>
      </text>
    </comment>
    <comment authorId="0" ref="AK15">
      <text>
        <t xml:space="preserve">Mes 33. Se suma la depreciación al resultado neto porque redujo el resultado contable pero no es un pago en efectivo.</t>
      </text>
    </comment>
    <comment authorId="0" ref="F16">
      <text>
        <t xml:space="preserve">Mes 2. Desembolso por inversiones en activos. Se toma de las cuentas Inversión del período. Mes 0 usa Cuentas columna E y meses 1 a 60 usan F:BM.</t>
      </text>
    </comment>
    <comment authorId="0" ref="AL15">
      <text>
        <t xml:space="preserve">Mes 34. Se suma la depreciación al resultado neto porque redujo el resultado contable pero no es un pago en efectivo.</t>
      </text>
    </comment>
    <comment authorId="0" ref="G16">
      <text>
        <t xml:space="preserve">Mes 3. Desembolso por inversiones en activos. Se toma de las cuentas Inversión del período. Mes 0 usa Cuentas columna E y meses 1 a 60 usan F:BM.</t>
      </text>
    </comment>
    <comment authorId="0" ref="AM15">
      <text>
        <t xml:space="preserve">Mes 35. Se suma la depreciación al resultado neto porque redujo el resultado contable pero no es un pago en efectivo.</t>
      </text>
    </comment>
    <comment authorId="0" ref="H16">
      <text>
        <t xml:space="preserve">Mes 4. Desembolso por inversiones en activos. Se toma de las cuentas Inversión del período. Mes 0 usa Cuentas columna E y meses 1 a 60 usan F:BM.</t>
      </text>
    </comment>
    <comment authorId="0" ref="AN15">
      <text>
        <t xml:space="preserve">Mes 36. Se suma la depreciación al resultado neto porque redujo el resultado contable pero no es un pago en efectivo.</t>
      </text>
    </comment>
    <comment authorId="0" ref="I16">
      <text>
        <t xml:space="preserve">Mes 5. Desembolso por inversiones en activos. Se toma de las cuentas Inversión del período. Mes 0 usa Cuentas columna E y meses 1 a 60 usan F:BM.</t>
      </text>
    </comment>
    <comment authorId="0" ref="AO15">
      <text>
        <t xml:space="preserve">Mes 37. Se suma la depreciación al resultado neto porque redujo el resultado contable pero no es un pago en efectivo.</t>
      </text>
    </comment>
    <comment authorId="0" ref="J16">
      <text>
        <t xml:space="preserve">Mes 6. Desembolso por inversiones en activos. Se toma de las cuentas Inversión del período. Mes 0 usa Cuentas columna E y meses 1 a 60 usan F:BM.</t>
      </text>
    </comment>
    <comment authorId="0" ref="AP15">
      <text>
        <t xml:space="preserve">Mes 38. Se suma la depreciación al resultado neto porque redujo el resultado contable pero no es un pago en efectivo.</t>
      </text>
    </comment>
    <comment authorId="0" ref="K16">
      <text>
        <t xml:space="preserve">Mes 7. Desembolso por inversiones en activos. Se toma de las cuentas Inversión del período. Mes 0 usa Cuentas columna E y meses 1 a 60 usan F:BM.</t>
      </text>
    </comment>
    <comment authorId="0" ref="AQ15">
      <text>
        <t xml:space="preserve">Mes 39. Se suma la depreciación al resultado neto porque redujo el resultado contable pero no es un pago en efectivo.</t>
      </text>
    </comment>
    <comment authorId="0" ref="L16">
      <text>
        <t xml:space="preserve">Mes 8. Desembolso por inversiones en activos. Se toma de las cuentas Inversión del período. Mes 0 usa Cuentas columna E y meses 1 a 60 usan F:BM.</t>
      </text>
    </comment>
    <comment authorId="0" ref="AR15">
      <text>
        <t xml:space="preserve">Mes 40. Se suma la depreciación al resultado neto porque redujo el resultado contable pero no es un pago en efectivo.</t>
      </text>
    </comment>
    <comment authorId="0" ref="M16">
      <text>
        <t xml:space="preserve">Mes 9. Desembolso por inversiones en activos. Se toma de las cuentas Inversión del período. Mes 0 usa Cuentas columna E y meses 1 a 60 usan F:BM.</t>
      </text>
    </comment>
    <comment authorId="0" ref="AS15">
      <text>
        <t xml:space="preserve">Mes 41. Se suma la depreciación al resultado neto porque redujo el resultado contable pero no es un pago en efectivo.</t>
      </text>
    </comment>
    <comment authorId="0" ref="N16">
      <text>
        <t xml:space="preserve">Mes 10. Desembolso por inversiones en activos. Se toma de las cuentas Inversión del período. Mes 0 usa Cuentas columna E y meses 1 a 60 usan F:BM.</t>
      </text>
    </comment>
    <comment authorId="0" ref="AT15">
      <text>
        <t xml:space="preserve">Mes 42. Se suma la depreciación al resultado neto porque redujo el resultado contable pero no es un pago en efectivo.</t>
      </text>
    </comment>
    <comment authorId="0" ref="O16">
      <text>
        <t xml:space="preserve">Mes 11. Desembolso por inversiones en activos. Se toma de las cuentas Inversión del período. Mes 0 usa Cuentas columna E y meses 1 a 60 usan F:BM.</t>
      </text>
    </comment>
    <comment authorId="0" ref="AU15">
      <text>
        <t xml:space="preserve">Mes 43. Se suma la depreciación al resultado neto porque redujo el resultado contable pero no es un pago en efectivo.</t>
      </text>
    </comment>
    <comment authorId="0" ref="P16">
      <text>
        <t xml:space="preserve">Mes 12. Desembolso por inversiones en activos. Se toma de las cuentas Inversión del período. Mes 0 usa Cuentas columna E y meses 1 a 60 usan F:BM.</t>
      </text>
    </comment>
    <comment authorId="0" ref="AV15">
      <text>
        <t xml:space="preserve">Mes 44. Se suma la depreciación al resultado neto porque redujo el resultado contable pero no es un pago en efectivo.</t>
      </text>
    </comment>
    <comment authorId="0" ref="Q16">
      <text>
        <t xml:space="preserve">Mes 13. Desembolso por inversiones en activos. Se toma de las cuentas Inversión del período. Mes 0 usa Cuentas columna E y meses 1 a 60 usan F:BM.</t>
      </text>
    </comment>
    <comment authorId="0" ref="AW15">
      <text>
        <t xml:space="preserve">Mes 45. Se suma la depreciación al resultado neto porque redujo el resultado contable pero no es un pago en efectivo.</t>
      </text>
    </comment>
    <comment authorId="0" ref="R16">
      <text>
        <t xml:space="preserve">Mes 14. Desembolso por inversiones en activos. Se toma de las cuentas Inversión del período. Mes 0 usa Cuentas columna E y meses 1 a 60 usan F:BM.</t>
      </text>
    </comment>
    <comment authorId="0" ref="AX15">
      <text>
        <t xml:space="preserve">Mes 46. Se suma la depreciación al resultado neto porque redujo el resultado contable pero no es un pago en efectivo.</t>
      </text>
    </comment>
    <comment authorId="0" ref="S16">
      <text>
        <t xml:space="preserve">Mes 15. Desembolso por inversiones en activos. Se toma de las cuentas Inversión del período. Mes 0 usa Cuentas columna E y meses 1 a 60 usan F:BM.</t>
      </text>
    </comment>
    <comment authorId="0" ref="AY15">
      <text>
        <t xml:space="preserve">Mes 47. Se suma la depreciación al resultado neto porque redujo el resultado contable pero no es un pago en efectivo.</t>
      </text>
    </comment>
    <comment authorId="0" ref="T16">
      <text>
        <t xml:space="preserve">Mes 16. Desembolso por inversiones en activos. Se toma de las cuentas Inversión del período. Mes 0 usa Cuentas columna E y meses 1 a 60 usan F:BM.</t>
      </text>
    </comment>
    <comment authorId="0" ref="AZ15">
      <text>
        <t xml:space="preserve">Mes 48. Se suma la depreciación al resultado neto porque redujo el resultado contable pero no es un pago en efectivo.</t>
      </text>
    </comment>
    <comment authorId="0" ref="U16">
      <text>
        <t xml:space="preserve">Mes 17. Desembolso por inversiones en activos. Se toma de las cuentas Inversión del período. Mes 0 usa Cuentas columna E y meses 1 a 60 usan F:BM.</t>
      </text>
    </comment>
    <comment authorId="0" ref="BA15">
      <text>
        <t xml:space="preserve">Mes 49. Se suma la depreciación al resultado neto porque redujo el resultado contable pero no es un pago en efectivo.</t>
      </text>
    </comment>
    <comment authorId="0" ref="V16">
      <text>
        <t xml:space="preserve">Mes 18. Desembolso por inversiones en activos. Se toma de las cuentas Inversión del período. Mes 0 usa Cuentas columna E y meses 1 a 60 usan F:BM.</t>
      </text>
    </comment>
    <comment authorId="0" ref="BB15">
      <text>
        <t xml:space="preserve">Mes 50. Se suma la depreciación al resultado neto porque redujo el resultado contable pero no es un pago en efectivo.</t>
      </text>
    </comment>
    <comment authorId="0" ref="W16">
      <text>
        <t xml:space="preserve">Mes 19. Desembolso por inversiones en activos. Se toma de las cuentas Inversión del período. Mes 0 usa Cuentas columna E y meses 1 a 60 usan F:BM.</t>
      </text>
    </comment>
    <comment authorId="0" ref="BC15">
      <text>
        <t xml:space="preserve">Mes 51. Se suma la depreciación al resultado neto porque redujo el resultado contable pero no es un pago en efectivo.</t>
      </text>
    </comment>
    <comment authorId="0" ref="X16">
      <text>
        <t xml:space="preserve">Mes 20. Desembolso por inversiones en activos. Se toma de las cuentas Inversión del período. Mes 0 usa Cuentas columna E y meses 1 a 60 usan F:BM.</t>
      </text>
    </comment>
    <comment authorId="0" ref="BD15">
      <text>
        <t xml:space="preserve">Mes 52. Se suma la depreciación al resultado neto porque redujo el resultado contable pero no es un pago en efectivo.</t>
      </text>
    </comment>
    <comment authorId="0" ref="Y16">
      <text>
        <t xml:space="preserve">Mes 21. Desembolso por inversiones en activos. Se toma de las cuentas Inversión del período. Mes 0 usa Cuentas columna E y meses 1 a 60 usan F:BM.</t>
      </text>
    </comment>
    <comment authorId="0" ref="BE15">
      <text>
        <t xml:space="preserve">Mes 53. Se suma la depreciación al resultado neto porque redujo el resultado contable pero no es un pago en efectivo.</t>
      </text>
    </comment>
    <comment authorId="0" ref="Z16">
      <text>
        <t xml:space="preserve">Mes 22. Desembolso por inversiones en activos. Se toma de las cuentas Inversión del período. Mes 0 usa Cuentas columna E y meses 1 a 60 usan F:BM.</t>
      </text>
    </comment>
    <comment authorId="0" ref="BF15">
      <text>
        <t xml:space="preserve">Mes 54. Se suma la depreciación al resultado neto porque redujo el resultado contable pero no es un pago en efectivo.</t>
      </text>
    </comment>
    <comment authorId="0" ref="AA16">
      <text>
        <t xml:space="preserve">Mes 23. Desembolso por inversiones en activos. Se toma de las cuentas Inversión del período. Mes 0 usa Cuentas columna E y meses 1 a 60 usan F:BM.</t>
      </text>
    </comment>
    <comment authorId="0" ref="BG15">
      <text>
        <t xml:space="preserve">Mes 55. Se suma la depreciación al resultado neto porque redujo el resultado contable pero no es un pago en efectivo.</t>
      </text>
    </comment>
    <comment authorId="0" ref="AB16">
      <text>
        <t xml:space="preserve">Mes 24. Desembolso por inversiones en activos. Se toma de las cuentas Inversión del período. Mes 0 usa Cuentas columna E y meses 1 a 60 usan F:BM.</t>
      </text>
    </comment>
    <comment authorId="0" ref="BH15">
      <text>
        <t xml:space="preserve">Mes 56. Se suma la depreciación al resultado neto porque redujo el resultado contable pero no es un pago en efectivo.</t>
      </text>
    </comment>
    <comment authorId="0" ref="AC16">
      <text>
        <t xml:space="preserve">Mes 25. Desembolso por inversiones en activos. Se toma de las cuentas Inversión del período. Mes 0 usa Cuentas columna E y meses 1 a 60 usan F:BM.</t>
      </text>
    </comment>
    <comment authorId="0" ref="BI15">
      <text>
        <t xml:space="preserve">Mes 57. Se suma la depreciación al resultado neto porque redujo el resultado contable pero no es un pago en efectivo.</t>
      </text>
    </comment>
    <comment authorId="0" ref="AD16">
      <text>
        <t xml:space="preserve">Mes 26. Desembolso por inversiones en activos. Se toma de las cuentas Inversión del período. Mes 0 usa Cuentas columna E y meses 1 a 60 usan F:BM.</t>
      </text>
    </comment>
    <comment authorId="0" ref="BJ15">
      <text>
        <t xml:space="preserve">Mes 58. Se suma la depreciación al resultado neto porque redujo el resultado contable pero no es un pago en efectivo.</t>
      </text>
    </comment>
    <comment authorId="0" ref="AE16">
      <text>
        <t xml:space="preserve">Mes 27. Desembolso por inversiones en activos. Se toma de las cuentas Inversión del período. Mes 0 usa Cuentas columna E y meses 1 a 60 usan F:BM.</t>
      </text>
    </comment>
    <comment authorId="0" ref="BK15">
      <text>
        <t xml:space="preserve">Mes 59. Se suma la depreciación al resultado neto porque redujo el resultado contable pero no es un pago en efectivo.</t>
      </text>
    </comment>
    <comment authorId="0" ref="AF16">
      <text>
        <t xml:space="preserve">Mes 28. Desembolso por inversiones en activos. Se toma de las cuentas Inversión del período. Mes 0 usa Cuentas columna E y meses 1 a 60 usan F:BM.</t>
      </text>
    </comment>
    <comment authorId="0" ref="BL15">
      <text>
        <t xml:space="preserve">Mes 60. Se suma la depreciación al resultado neto porque redujo el resultado contable pero no es un pago en efectivo.</t>
      </text>
    </comment>
    <comment authorId="0" ref="AG16">
      <text>
        <t xml:space="preserve">Mes 29. Desembolso por inversiones en activos. Se toma de las cuentas Inversión del período. Mes 0 usa Cuentas columna E y meses 1 a 60 usan F:BM.</t>
      </text>
    </comment>
    <comment authorId="0" ref="AH16">
      <text>
        <t xml:space="preserve">Mes 30. Desembolso por inversiones en activos. Se toma de las cuentas Inversión del período. Mes 0 usa Cuentas columna E y meses 1 a 60 usan F:BM.</t>
      </text>
    </comment>
    <comment authorId="0" ref="C17">
      <text>
        <t xml:space="preserve">Capital de trabajo requerido al cierre: ventas del mes siguiente × meses de ventas a financiar. Mes 0 financia mes 1. Al cierre del mes 60 se liquida el proyecto.</t>
      </text>
    </comment>
    <comment authorId="0" ref="AI16">
      <text>
        <t xml:space="preserve">Mes 31. Desembolso por inversiones en activos. Se toma de las cuentas Inversión del período. Mes 0 usa Cuentas columna E y meses 1 a 60 usan F:BM.</t>
      </text>
    </comment>
    <comment authorId="0" ref="D17">
      <text>
        <t xml:space="preserve">Mes 0. Capital de trabajo requerido al cierre: ventas del mes siguiente × meses de ventas a financiar. Mes 0 financia mes 1. Al cierre del mes 60 se liquida el proyecto.</t>
      </text>
    </comment>
    <comment authorId="0" ref="AJ16">
      <text>
        <t xml:space="preserve">Mes 32. Desembolso por inversiones en activos. Se toma de las cuentas Inversión del período. Mes 0 usa Cuentas columna E y meses 1 a 60 usan F:BM.</t>
      </text>
    </comment>
    <comment authorId="0" ref="E17">
      <text>
        <t xml:space="preserve">Mes 1. Capital de trabajo requerido al cierre: ventas del mes siguiente × meses de ventas a financiar. Mes 0 financia mes 1. Al cierre del mes 60 se liquida el proyecto.</t>
      </text>
    </comment>
    <comment authorId="0" ref="AK16">
      <text>
        <t xml:space="preserve">Mes 33. Desembolso por inversiones en activos. Se toma de las cuentas Inversión del período. Mes 0 usa Cuentas columna E y meses 1 a 60 usan F:BM.</t>
      </text>
    </comment>
    <comment authorId="0" ref="F17">
      <text>
        <t xml:space="preserve">Mes 2. Capital de trabajo requerido al cierre: ventas del mes siguiente × meses de ventas a financiar. Mes 0 financia mes 1. Al cierre del mes 60 se liquida el proyecto.</t>
      </text>
    </comment>
    <comment authorId="0" ref="AL16">
      <text>
        <t xml:space="preserve">Mes 34. Desembolso por inversiones en activos. Se toma de las cuentas Inversión del período. Mes 0 usa Cuentas columna E y meses 1 a 60 usan F:BM.</t>
      </text>
    </comment>
    <comment authorId="0" ref="G17">
      <text>
        <t xml:space="preserve">Mes 3. Capital de trabajo requerido al cierre: ventas del mes siguiente × meses de ventas a financiar. Mes 0 financia mes 1. Al cierre del mes 60 se liquida el proyecto.</t>
      </text>
    </comment>
    <comment authorId="0" ref="AM16">
      <text>
        <t xml:space="preserve">Mes 35. Desembolso por inversiones en activos. Se toma de las cuentas Inversión del período. Mes 0 usa Cuentas columna E y meses 1 a 60 usan F:BM.</t>
      </text>
    </comment>
    <comment authorId="0" ref="H17">
      <text>
        <t xml:space="preserve">Mes 4. Capital de trabajo requerido al cierre: ventas del mes siguiente × meses de ventas a financiar. Mes 0 financia mes 1. Al cierre del mes 60 se liquida el proyecto.</t>
      </text>
    </comment>
    <comment authorId="0" ref="AN16">
      <text>
        <t xml:space="preserve">Mes 36. Desembolso por inversiones en activos. Se toma de las cuentas Inversión del período. Mes 0 usa Cuentas columna E y meses 1 a 60 usan F:BM.</t>
      </text>
    </comment>
    <comment authorId="0" ref="I17">
      <text>
        <t xml:space="preserve">Mes 5. Capital de trabajo requerido al cierre: ventas del mes siguiente × meses de ventas a financiar. Mes 0 financia mes 1. Al cierre del mes 60 se liquida el proyecto.</t>
      </text>
    </comment>
    <comment authorId="0" ref="AO16">
      <text>
        <t xml:space="preserve">Mes 37. Desembolso por inversiones en activos. Se toma de las cuentas Inversión del período. Mes 0 usa Cuentas columna E y meses 1 a 60 usan F:BM.</t>
      </text>
    </comment>
    <comment authorId="0" ref="J17">
      <text>
        <t xml:space="preserve">Mes 6. Capital de trabajo requerido al cierre: ventas del mes siguiente × meses de ventas a financiar. Mes 0 financia mes 1. Al cierre del mes 60 se liquida el proyecto.</t>
      </text>
    </comment>
    <comment authorId="0" ref="AP16">
      <text>
        <t xml:space="preserve">Mes 38. Desembolso por inversiones en activos. Se toma de las cuentas Inversión del período. Mes 0 usa Cuentas columna E y meses 1 a 60 usan F:BM.</t>
      </text>
    </comment>
    <comment authorId="0" ref="K17">
      <text>
        <t xml:space="preserve">Mes 7. Capital de trabajo requerido al cierre: ventas del mes siguiente × meses de ventas a financiar. Mes 0 financia mes 1. Al cierre del mes 60 se liquida el proyecto.</t>
      </text>
    </comment>
    <comment authorId="0" ref="AQ16">
      <text>
        <t xml:space="preserve">Mes 39. Desembolso por inversiones en activos. Se toma de las cuentas Inversión del período. Mes 0 usa Cuentas columna E y meses 1 a 60 usan F:BM.</t>
      </text>
    </comment>
    <comment authorId="0" ref="L17">
      <text>
        <t xml:space="preserve">Mes 8. Capital de trabajo requerido al cierre: ventas del mes siguiente × meses de ventas a financiar. Mes 0 financia mes 1. Al cierre del mes 60 se liquida el proyecto.</t>
      </text>
    </comment>
    <comment authorId="0" ref="AR16">
      <text>
        <t xml:space="preserve">Mes 40. Desembolso por inversiones en activos. Se toma de las cuentas Inversión del período. Mes 0 usa Cuentas columna E y meses 1 a 60 usan F:BM.</t>
      </text>
    </comment>
    <comment authorId="0" ref="M17">
      <text>
        <t xml:space="preserve">Mes 9. Capital de trabajo requerido al cierre: ventas del mes siguiente × meses de ventas a financiar. Mes 0 financia mes 1. Al cierre del mes 60 se liquida el proyecto.</t>
      </text>
    </comment>
    <comment authorId="0" ref="AS16">
      <text>
        <t xml:space="preserve">Mes 41. Desembolso por inversiones en activos. Se toma de las cuentas Inversión del período. Mes 0 usa Cuentas columna E y meses 1 a 60 usan F:BM.</t>
      </text>
    </comment>
    <comment authorId="0" ref="N17">
      <text>
        <t xml:space="preserve">Mes 10. Capital de trabajo requerido al cierre: ventas del mes siguiente × meses de ventas a financiar. Mes 0 financia mes 1. Al cierre del mes 60 se liquida el proyecto.</t>
      </text>
    </comment>
    <comment authorId="0" ref="AT16">
      <text>
        <t xml:space="preserve">Mes 42. Desembolso por inversiones en activos. Se toma de las cuentas Inversión del período. Mes 0 usa Cuentas columna E y meses 1 a 60 usan F:BM.</t>
      </text>
    </comment>
    <comment authorId="0" ref="O17">
      <text>
        <t xml:space="preserve">Mes 11. Capital de trabajo requerido al cierre: ventas del mes siguiente × meses de ventas a financiar. Mes 0 financia mes 1. Al cierre del mes 60 se liquida el proyecto.</t>
      </text>
    </comment>
    <comment authorId="0" ref="AU16">
      <text>
        <t xml:space="preserve">Mes 43. Desembolso por inversiones en activos. Se toma de las cuentas Inversión del período. Mes 0 usa Cuentas columna E y meses 1 a 60 usan F:BM.</t>
      </text>
    </comment>
    <comment authorId="0" ref="P17">
      <text>
        <t xml:space="preserve">Mes 12. Capital de trabajo requerido al cierre: ventas del mes siguiente × meses de ventas a financiar. Mes 0 financia mes 1. Al cierre del mes 60 se liquida el proyecto.</t>
      </text>
    </comment>
    <comment authorId="0" ref="AV16">
      <text>
        <t xml:space="preserve">Mes 44. Desembolso por inversiones en activos. Se toma de las cuentas Inversión del período. Mes 0 usa Cuentas columna E y meses 1 a 60 usan F:BM.</t>
      </text>
    </comment>
    <comment authorId="0" ref="Q17">
      <text>
        <t xml:space="preserve">Mes 13. Capital de trabajo requerido al cierre: ventas del mes siguiente × meses de ventas a financiar. Mes 0 financia mes 1. Al cierre del mes 60 se liquida el proyecto.</t>
      </text>
    </comment>
    <comment authorId="0" ref="AW16">
      <text>
        <t xml:space="preserve">Mes 45. Desembolso por inversiones en activos. Se toma de las cuentas Inversión del período. Mes 0 usa Cuentas columna E y meses 1 a 60 usan F:BM.</t>
      </text>
    </comment>
    <comment authorId="0" ref="R17">
      <text>
        <t xml:space="preserve">Mes 14. Capital de trabajo requerido al cierre: ventas del mes siguiente × meses de ventas a financiar. Mes 0 financia mes 1. Al cierre del mes 60 se liquida el proyecto.</t>
      </text>
    </comment>
    <comment authorId="0" ref="AX16">
      <text>
        <t xml:space="preserve">Mes 46. Desembolso por inversiones en activos. Se toma de las cuentas Inversión del período. Mes 0 usa Cuentas columna E y meses 1 a 60 usan F:BM.</t>
      </text>
    </comment>
    <comment authorId="0" ref="S17">
      <text>
        <t xml:space="preserve">Mes 15. Capital de trabajo requerido al cierre: ventas del mes siguiente × meses de ventas a financiar. Mes 0 financia mes 1. Al cierre del mes 60 se liquida el proyecto.</t>
      </text>
    </comment>
    <comment authorId="0" ref="AY16">
      <text>
        <t xml:space="preserve">Mes 47. Desembolso por inversiones en activos. Se toma de las cuentas Inversión del período. Mes 0 usa Cuentas columna E y meses 1 a 60 usan F:BM.</t>
      </text>
    </comment>
    <comment authorId="0" ref="T17">
      <text>
        <t xml:space="preserve">Mes 16. Capital de trabajo requerido al cierre: ventas del mes siguiente × meses de ventas a financiar. Mes 0 financia mes 1. Al cierre del mes 60 se liquida el proyecto.</t>
      </text>
    </comment>
    <comment authorId="0" ref="AZ16">
      <text>
        <t xml:space="preserve">Mes 48. Desembolso por inversiones en activos. Se toma de las cuentas Inversión del período. Mes 0 usa Cuentas columna E y meses 1 a 60 usan F:BM.</t>
      </text>
    </comment>
    <comment authorId="0" ref="U17">
      <text>
        <t xml:space="preserve">Mes 17. Capital de trabajo requerido al cierre: ventas del mes siguiente × meses de ventas a financiar. Mes 0 financia mes 1. Al cierre del mes 60 se liquida el proyecto.</t>
      </text>
    </comment>
    <comment authorId="0" ref="BA16">
      <text>
        <t xml:space="preserve">Mes 49. Desembolso por inversiones en activos. Se toma de las cuentas Inversión del período. Mes 0 usa Cuentas columna E y meses 1 a 60 usan F:BM.</t>
      </text>
    </comment>
    <comment authorId="0" ref="V17">
      <text>
        <t xml:space="preserve">Mes 18. Capital de trabajo requerido al cierre: ventas del mes siguiente × meses de ventas a financiar. Mes 0 financia mes 1. Al cierre del mes 60 se liquida el proyecto.</t>
      </text>
    </comment>
    <comment authorId="0" ref="BB16">
      <text>
        <t xml:space="preserve">Mes 50. Desembolso por inversiones en activos. Se toma de las cuentas Inversión del período. Mes 0 usa Cuentas columna E y meses 1 a 60 usan F:BM.</t>
      </text>
    </comment>
    <comment authorId="0" ref="W17">
      <text>
        <t xml:space="preserve">Mes 19. Capital de trabajo requerido al cierre: ventas del mes siguiente × meses de ventas a financiar. Mes 0 financia mes 1. Al cierre del mes 60 se liquida el proyecto.</t>
      </text>
    </comment>
    <comment authorId="0" ref="BC16">
      <text>
        <t xml:space="preserve">Mes 51. Desembolso por inversiones en activos. Se toma de las cuentas Inversión del período. Mes 0 usa Cuentas columna E y meses 1 a 60 usan F:BM.</t>
      </text>
    </comment>
    <comment authorId="0" ref="X17">
      <text>
        <t xml:space="preserve">Mes 20. Capital de trabajo requerido al cierre: ventas del mes siguiente × meses de ventas a financiar. Mes 0 financia mes 1. Al cierre del mes 60 se liquida el proyecto.</t>
      </text>
    </comment>
    <comment authorId="0" ref="BD16">
      <text>
        <t xml:space="preserve">Mes 52. Desembolso por inversiones en activos. Se toma de las cuentas Inversión del período. Mes 0 usa Cuentas columna E y meses 1 a 60 usan F:BM.</t>
      </text>
    </comment>
    <comment authorId="0" ref="Y17">
      <text>
        <t xml:space="preserve">Mes 21. Capital de trabajo requerido al cierre: ventas del mes siguiente × meses de ventas a financiar. Mes 0 financia mes 1. Al cierre del mes 60 se liquida el proyecto.</t>
      </text>
    </comment>
    <comment authorId="0" ref="BE16">
      <text>
        <t xml:space="preserve">Mes 53. Desembolso por inversiones en activos. Se toma de las cuentas Inversión del período. Mes 0 usa Cuentas columna E y meses 1 a 60 usan F:BM.</t>
      </text>
    </comment>
    <comment authorId="0" ref="Z17">
      <text>
        <t xml:space="preserve">Mes 22. Capital de trabajo requerido al cierre: ventas del mes siguiente × meses de ventas a financiar. Mes 0 financia mes 1. Al cierre del mes 60 se liquida el proyecto.</t>
      </text>
    </comment>
    <comment authorId="0" ref="BF16">
      <text>
        <t xml:space="preserve">Mes 54. Desembolso por inversiones en activos. Se toma de las cuentas Inversión del período. Mes 0 usa Cuentas columna E y meses 1 a 60 usan F:BM.</t>
      </text>
    </comment>
    <comment authorId="0" ref="AA17">
      <text>
        <t xml:space="preserve">Mes 23. Capital de trabajo requerido al cierre: ventas del mes siguiente × meses de ventas a financiar. Mes 0 financia mes 1. Al cierre del mes 60 se liquida el proyecto.</t>
      </text>
    </comment>
    <comment authorId="0" ref="BG16">
      <text>
        <t xml:space="preserve">Mes 55. Desembolso por inversiones en activos. Se toma de las cuentas Inversión del período. Mes 0 usa Cuentas columna E y meses 1 a 60 usan F:BM.</t>
      </text>
    </comment>
    <comment authorId="0" ref="AB17">
      <text>
        <t xml:space="preserve">Mes 24. Capital de trabajo requerido al cierre: ventas del mes siguiente × meses de ventas a financiar. Mes 0 financia mes 1. Al cierre del mes 60 se liquida el proyecto.</t>
      </text>
    </comment>
    <comment authorId="0" ref="BH16">
      <text>
        <t xml:space="preserve">Mes 56. Desembolso por inversiones en activos. Se toma de las cuentas Inversión del período. Mes 0 usa Cuentas columna E y meses 1 a 60 usan F:BM.</t>
      </text>
    </comment>
    <comment authorId="0" ref="AC17">
      <text>
        <t xml:space="preserve">Mes 25. Capital de trabajo requerido al cierre: ventas del mes siguiente × meses de ventas a financiar. Mes 0 financia mes 1. Al cierre del mes 60 se liquida el proyecto.</t>
      </text>
    </comment>
    <comment authorId="0" ref="BI16">
      <text>
        <t xml:space="preserve">Mes 57. Desembolso por inversiones en activos. Se toma de las cuentas Inversión del período. Mes 0 usa Cuentas columna E y meses 1 a 60 usan F:BM.</t>
      </text>
    </comment>
    <comment authorId="0" ref="AD17">
      <text>
        <t xml:space="preserve">Mes 26. Capital de trabajo requerido al cierre: ventas del mes siguiente × meses de ventas a financiar. Mes 0 financia mes 1. Al cierre del mes 60 se liquida el proyecto.</t>
      </text>
    </comment>
    <comment authorId="0" ref="BJ16">
      <text>
        <t xml:space="preserve">Mes 58. Desembolso por inversiones en activos. Se toma de las cuentas Inversión del período. Mes 0 usa Cuentas columna E y meses 1 a 60 usan F:BM.</t>
      </text>
    </comment>
    <comment authorId="0" ref="AE17">
      <text>
        <t xml:space="preserve">Mes 27. Capital de trabajo requerido al cierre: ventas del mes siguiente × meses de ventas a financiar. Mes 0 financia mes 1. Al cierre del mes 60 se liquida el proyecto.</t>
      </text>
    </comment>
    <comment authorId="0" ref="BK16">
      <text>
        <t xml:space="preserve">Mes 59. Desembolso por inversiones en activos. Se toma de las cuentas Inversión del período. Mes 0 usa Cuentas columna E y meses 1 a 60 usan F:BM.</t>
      </text>
    </comment>
    <comment authorId="0" ref="AF17">
      <text>
        <t xml:space="preserve">Mes 28. Capital de trabajo requerido al cierre: ventas del mes siguiente × meses de ventas a financiar. Mes 0 financia mes 1. Al cierre del mes 60 se liquida el proyecto.</t>
      </text>
    </comment>
    <comment authorId="0" ref="BL16">
      <text>
        <t xml:space="preserve">Mes 60. Desembolso por inversiones en activos. Se toma de las cuentas Inversión del período. Mes 0 usa Cuentas columna E y meses 1 a 60 usan F:BM.</t>
      </text>
    </comment>
    <comment authorId="0" ref="AG17">
      <text>
        <t xml:space="preserve">Mes 29. Capital de trabajo requerido al cierre: ventas del mes siguiente × meses de ventas a financiar. Mes 0 financia mes 1. Al cierre del mes 60 se liquida el proyecto.</t>
      </text>
    </comment>
    <comment authorId="0" ref="AH17">
      <text>
        <t xml:space="preserve">Mes 30. Capital de trabajo requerido al cierre: ventas del mes siguiente × meses de ventas a financiar. Mes 0 financia mes 1. Al cierre del mes 60 se liquida el proyecto.</t>
      </text>
    </comment>
    <comment authorId="0" ref="C18">
      <text>
        <t xml:space="preserve">Flujo por cambio de capital de trabajo: saldo requerido anterior menos saldo requerido actual. Un aumento resta caja. En mes 60 la recuperación se muestra separada en fila 19.</t>
      </text>
    </comment>
    <comment authorId="0" ref="AI17">
      <text>
        <t xml:space="preserve">Mes 31. Capital de trabajo requerido al cierre: ventas del mes siguiente × meses de ventas a financiar. Mes 0 financia mes 1. Al cierre del mes 60 se liquida el proyecto.</t>
      </text>
    </comment>
    <comment authorId="0" ref="D18">
      <text>
        <t xml:space="preserve">Mes 0. Flujo por cambio de capital de trabajo: saldo requerido anterior menos saldo requerido actual. Un aumento resta caja. En mes 60 la recuperación se muestra separada en fila 19.</t>
      </text>
    </comment>
    <comment authorId="0" ref="AJ17">
      <text>
        <t xml:space="preserve">Mes 32. Capital de trabajo requerido al cierre: ventas del mes siguiente × meses de ventas a financiar. Mes 0 financia mes 1. Al cierre del mes 60 se liquida el proyecto.</t>
      </text>
    </comment>
    <comment authorId="0" ref="E18">
      <text>
        <t xml:space="preserve">Mes 1. Flujo por cambio de capital de trabajo: saldo requerido anterior menos saldo requerido actual. Un aumento resta caja. En mes 60 la recuperación se muestra separada en fila 19.</t>
      </text>
    </comment>
    <comment authorId="0" ref="AK17">
      <text>
        <t xml:space="preserve">Mes 33. Capital de trabajo requerido al cierre: ventas del mes siguiente × meses de ventas a financiar. Mes 0 financia mes 1. Al cierre del mes 60 se liquida el proyecto.</t>
      </text>
    </comment>
    <comment authorId="0" ref="F18">
      <text>
        <t xml:space="preserve">Mes 2. Flujo por cambio de capital de trabajo: saldo requerido anterior menos saldo requerido actual. Un aumento resta caja. En mes 60 la recuperación se muestra separada en fila 19.</t>
      </text>
    </comment>
    <comment authorId="0" ref="AL17">
      <text>
        <t xml:space="preserve">Mes 34. Capital de trabajo requerido al cierre: ventas del mes siguiente × meses de ventas a financiar. Mes 0 financia mes 1. Al cierre del mes 60 se liquida el proyecto.</t>
      </text>
    </comment>
    <comment authorId="0" ref="G18">
      <text>
        <t xml:space="preserve">Mes 3. Flujo por cambio de capital de trabajo: saldo requerido anterior menos saldo requerido actual. Un aumento resta caja. En mes 60 la recuperación se muestra separada en fila 19.</t>
      </text>
    </comment>
    <comment authorId="0" ref="AM17">
      <text>
        <t xml:space="preserve">Mes 35. Capital de trabajo requerido al cierre: ventas del mes siguiente × meses de ventas a financiar. Mes 0 financia mes 1. Al cierre del mes 60 se liquida el proyecto.</t>
      </text>
    </comment>
    <comment authorId="0" ref="H18">
      <text>
        <t xml:space="preserve">Mes 4. Flujo por cambio de capital de trabajo: saldo requerido anterior menos saldo requerido actual. Un aumento resta caja. En mes 60 la recuperación se muestra separada en fila 19.</t>
      </text>
    </comment>
    <comment authorId="0" ref="AN17">
      <text>
        <t xml:space="preserve">Mes 36. Capital de trabajo requerido al cierre: ventas del mes siguiente × meses de ventas a financiar. Mes 0 financia mes 1. Al cierre del mes 60 se liquida el proyecto.</t>
      </text>
    </comment>
    <comment authorId="0" ref="I18">
      <text>
        <t xml:space="preserve">Mes 5. Flujo por cambio de capital de trabajo: saldo requerido anterior menos saldo requerido actual. Un aumento resta caja. En mes 60 la recuperación se muestra separada en fila 19.</t>
      </text>
    </comment>
    <comment authorId="0" ref="AO17">
      <text>
        <t xml:space="preserve">Mes 37. Capital de trabajo requerido al cierre: ventas del mes siguiente × meses de ventas a financiar. Mes 0 financia mes 1. Al cierre del mes 60 se liquida el proyecto.</t>
      </text>
    </comment>
    <comment authorId="0" ref="J18">
      <text>
        <t xml:space="preserve">Mes 6. Flujo por cambio de capital de trabajo: saldo requerido anterior menos saldo requerido actual. Un aumento resta caja. En mes 60 la recuperación se muestra separada en fila 19.</t>
      </text>
    </comment>
    <comment authorId="0" ref="AP17">
      <text>
        <t xml:space="preserve">Mes 38. Capital de trabajo requerido al cierre: ventas del mes siguiente × meses de ventas a financiar. Mes 0 financia mes 1. Al cierre del mes 60 se liquida el proyecto.</t>
      </text>
    </comment>
    <comment authorId="0" ref="K18">
      <text>
        <t xml:space="preserve">Mes 7. Flujo por cambio de capital de trabajo: saldo requerido anterior menos saldo requerido actual. Un aumento resta caja. En mes 60 la recuperación se muestra separada en fila 19.</t>
      </text>
    </comment>
    <comment authorId="0" ref="AQ17">
      <text>
        <t xml:space="preserve">Mes 39. Capital de trabajo requerido al cierre: ventas del mes siguiente × meses de ventas a financiar. Mes 0 financia mes 1. Al cierre del mes 60 se liquida el proyecto.</t>
      </text>
    </comment>
    <comment authorId="0" ref="L18">
      <text>
        <t xml:space="preserve">Mes 8. Flujo por cambio de capital de trabajo: saldo requerido anterior menos saldo requerido actual. Un aumento resta caja. En mes 60 la recuperación se muestra separada en fila 19.</t>
      </text>
    </comment>
    <comment authorId="0" ref="AR17">
      <text>
        <t xml:space="preserve">Mes 40. Capital de trabajo requerido al cierre: ventas del mes siguiente × meses de ventas a financiar. Mes 0 financia mes 1. Al cierre del mes 60 se liquida el proyecto.</t>
      </text>
    </comment>
    <comment authorId="0" ref="M18">
      <text>
        <t xml:space="preserve">Mes 9. Flujo por cambio de capital de trabajo: saldo requerido anterior menos saldo requerido actual. Un aumento resta caja. En mes 60 la recuperación se muestra separada en fila 19.</t>
      </text>
    </comment>
    <comment authorId="0" ref="AS17">
      <text>
        <t xml:space="preserve">Mes 41. Capital de trabajo requerido al cierre: ventas del mes siguiente × meses de ventas a financiar. Mes 0 financia mes 1. Al cierre del mes 60 se liquida el proyecto.</t>
      </text>
    </comment>
    <comment authorId="0" ref="N18">
      <text>
        <t xml:space="preserve">Mes 10. Flujo por cambio de capital de trabajo: saldo requerido anterior menos saldo requerido actual. Un aumento resta caja. En mes 60 la recuperación se muestra separada en fila 19.</t>
      </text>
    </comment>
    <comment authorId="0" ref="AT17">
      <text>
        <t xml:space="preserve">Mes 42. Capital de trabajo requerido al cierre: ventas del mes siguiente × meses de ventas a financiar. Mes 0 financia mes 1. Al cierre del mes 60 se liquida el proyecto.</t>
      </text>
    </comment>
    <comment authorId="0" ref="O18">
      <text>
        <t xml:space="preserve">Mes 11. Flujo por cambio de capital de trabajo: saldo requerido anterior menos saldo requerido actual. Un aumento resta caja. En mes 60 la recuperación se muestra separada en fila 19.</t>
      </text>
    </comment>
    <comment authorId="0" ref="AU17">
      <text>
        <t xml:space="preserve">Mes 43. Capital de trabajo requerido al cierre: ventas del mes siguiente × meses de ventas a financiar. Mes 0 financia mes 1. Al cierre del mes 60 se liquida el proyecto.</t>
      </text>
    </comment>
    <comment authorId="0" ref="P18">
      <text>
        <t xml:space="preserve">Mes 12. Flujo por cambio de capital de trabajo: saldo requerido anterior menos saldo requerido actual. Un aumento resta caja. En mes 60 la recuperación se muestra separada en fila 19.</t>
      </text>
    </comment>
    <comment authorId="0" ref="AV17">
      <text>
        <t xml:space="preserve">Mes 44. Capital de trabajo requerido al cierre: ventas del mes siguiente × meses de ventas a financiar. Mes 0 financia mes 1. Al cierre del mes 60 se liquida el proyecto.</t>
      </text>
    </comment>
    <comment authorId="0" ref="Q18">
      <text>
        <t xml:space="preserve">Mes 13. Flujo por cambio de capital de trabajo: saldo requerido anterior menos saldo requerido actual. Un aumento resta caja. En mes 60 la recuperación se muestra separada en fila 19.</t>
      </text>
    </comment>
    <comment authorId="0" ref="AW17">
      <text>
        <t xml:space="preserve">Mes 45. Capital de trabajo requerido al cierre: ventas del mes siguiente × meses de ventas a financiar. Mes 0 financia mes 1. Al cierre del mes 60 se liquida el proyecto.</t>
      </text>
    </comment>
    <comment authorId="0" ref="R18">
      <text>
        <t xml:space="preserve">Mes 14. Flujo por cambio de capital de trabajo: saldo requerido anterior menos saldo requerido actual. Un aumento resta caja. En mes 60 la recuperación se muestra separada en fila 19.</t>
      </text>
    </comment>
    <comment authorId="0" ref="AX17">
      <text>
        <t xml:space="preserve">Mes 46. Capital de trabajo requerido al cierre: ventas del mes siguiente × meses de ventas a financiar. Mes 0 financia mes 1. Al cierre del mes 60 se liquida el proyecto.</t>
      </text>
    </comment>
    <comment authorId="0" ref="S18">
      <text>
        <t xml:space="preserve">Mes 15. Flujo por cambio de capital de trabajo: saldo requerido anterior menos saldo requerido actual. Un aumento resta caja. En mes 60 la recuperación se muestra separada en fila 19.</t>
      </text>
    </comment>
    <comment authorId="0" ref="AY17">
      <text>
        <t xml:space="preserve">Mes 47. Capital de trabajo requerido al cierre: ventas del mes siguiente × meses de ventas a financiar. Mes 0 financia mes 1. Al cierre del mes 60 se liquida el proyecto.</t>
      </text>
    </comment>
    <comment authorId="0" ref="T18">
      <text>
        <t xml:space="preserve">Mes 16. Flujo por cambio de capital de trabajo: saldo requerido anterior menos saldo requerido actual. Un aumento resta caja. En mes 60 la recuperación se muestra separada en fila 19.</t>
      </text>
    </comment>
    <comment authorId="0" ref="AZ17">
      <text>
        <t xml:space="preserve">Mes 48. Capital de trabajo requerido al cierre: ventas del mes siguiente × meses de ventas a financiar. Mes 0 financia mes 1. Al cierre del mes 60 se liquida el proyecto.</t>
      </text>
    </comment>
    <comment authorId="0" ref="U18">
      <text>
        <t xml:space="preserve">Mes 17. Flujo por cambio de capital de trabajo: saldo requerido anterior menos saldo requerido actual. Un aumento resta caja. En mes 60 la recuperación se muestra separada en fila 19.</t>
      </text>
    </comment>
    <comment authorId="0" ref="BA17">
      <text>
        <t xml:space="preserve">Mes 49. Capital de trabajo requerido al cierre: ventas del mes siguiente × meses de ventas a financiar. Mes 0 financia mes 1. Al cierre del mes 60 se liquida el proyecto.</t>
      </text>
    </comment>
    <comment authorId="0" ref="V18">
      <text>
        <t xml:space="preserve">Mes 18. Flujo por cambio de capital de trabajo: saldo requerido anterior menos saldo requerido actual. Un aumento resta caja. En mes 60 la recuperación se muestra separada en fila 19.</t>
      </text>
    </comment>
    <comment authorId="0" ref="BB17">
      <text>
        <t xml:space="preserve">Mes 50. Capital de trabajo requerido al cierre: ventas del mes siguiente × meses de ventas a financiar. Mes 0 financia mes 1. Al cierre del mes 60 se liquida el proyecto.</t>
      </text>
    </comment>
    <comment authorId="0" ref="W18">
      <text>
        <t xml:space="preserve">Mes 19. Flujo por cambio de capital de trabajo: saldo requerido anterior menos saldo requerido actual. Un aumento resta caja. En mes 60 la recuperación se muestra separada en fila 19.</t>
      </text>
    </comment>
    <comment authorId="0" ref="BC17">
      <text>
        <t xml:space="preserve">Mes 51. Capital de trabajo requerido al cierre: ventas del mes siguiente × meses de ventas a financiar. Mes 0 financia mes 1. Al cierre del mes 60 se liquida el proyecto.</t>
      </text>
    </comment>
    <comment authorId="0" ref="X18">
      <text>
        <t xml:space="preserve">Mes 20. Flujo por cambio de capital de trabajo: saldo requerido anterior menos saldo requerido actual. Un aumento resta caja. En mes 60 la recuperación se muestra separada en fila 19.</t>
      </text>
    </comment>
    <comment authorId="0" ref="BD17">
      <text>
        <t xml:space="preserve">Mes 52. Capital de trabajo requerido al cierre: ventas del mes siguiente × meses de ventas a financiar. Mes 0 financia mes 1. Al cierre del mes 60 se liquida el proyecto.</t>
      </text>
    </comment>
    <comment authorId="0" ref="Y18">
      <text>
        <t xml:space="preserve">Mes 21. Flujo por cambio de capital de trabajo: saldo requerido anterior menos saldo requerido actual. Un aumento resta caja. En mes 60 la recuperación se muestra separada en fila 19.</t>
      </text>
    </comment>
    <comment authorId="0" ref="BE17">
      <text>
        <t xml:space="preserve">Mes 53. Capital de trabajo requerido al cierre: ventas del mes siguiente × meses de ventas a financiar. Mes 0 financia mes 1. Al cierre del mes 60 se liquida el proyecto.</t>
      </text>
    </comment>
    <comment authorId="0" ref="Z18">
      <text>
        <t xml:space="preserve">Mes 22. Flujo por cambio de capital de trabajo: saldo requerido anterior menos saldo requerido actual. Un aumento resta caja. En mes 60 la recuperación se muestra separada en fila 19.</t>
      </text>
    </comment>
    <comment authorId="0" ref="BF17">
      <text>
        <t xml:space="preserve">Mes 54. Capital de trabajo requerido al cierre: ventas del mes siguiente × meses de ventas a financiar. Mes 0 financia mes 1. Al cierre del mes 60 se liquida el proyecto.</t>
      </text>
    </comment>
    <comment authorId="0" ref="AA18">
      <text>
        <t xml:space="preserve">Mes 23. Flujo por cambio de capital de trabajo: saldo requerido anterior menos saldo requerido actual. Un aumento resta caja. En mes 60 la recuperación se muestra separada en fila 19.</t>
      </text>
    </comment>
    <comment authorId="0" ref="BG17">
      <text>
        <t xml:space="preserve">Mes 55. Capital de trabajo requerido al cierre: ventas del mes siguiente × meses de ventas a financiar. Mes 0 financia mes 1. Al cierre del mes 60 se liquida el proyecto.</t>
      </text>
    </comment>
    <comment authorId="0" ref="AB18">
      <text>
        <t xml:space="preserve">Mes 24. Flujo por cambio de capital de trabajo: saldo requerido anterior menos saldo requerido actual. Un aumento resta caja. En mes 60 la recuperación se muestra separada en fila 19.</t>
      </text>
    </comment>
    <comment authorId="0" ref="BH17">
      <text>
        <t xml:space="preserve">Mes 56. Capital de trabajo requerido al cierre: ventas del mes siguiente × meses de ventas a financiar. Mes 0 financia mes 1. Al cierre del mes 60 se liquida el proyecto.</t>
      </text>
    </comment>
    <comment authorId="0" ref="AC18">
      <text>
        <t xml:space="preserve">Mes 25. Flujo por cambio de capital de trabajo: saldo requerido anterior menos saldo requerido actual. Un aumento resta caja. En mes 60 la recuperación se muestra separada en fila 19.</t>
      </text>
    </comment>
    <comment authorId="0" ref="BI17">
      <text>
        <t xml:space="preserve">Mes 57. Capital de trabajo requerido al cierre: ventas del mes siguiente × meses de ventas a financiar. Mes 0 financia mes 1. Al cierre del mes 60 se liquida el proyecto.</t>
      </text>
    </comment>
    <comment authorId="0" ref="AD18">
      <text>
        <t xml:space="preserve">Mes 26. Flujo por cambio de capital de trabajo: saldo requerido anterior menos saldo requerido actual. Un aumento resta caja. En mes 60 la recuperación se muestra separada en fila 19.</t>
      </text>
    </comment>
    <comment authorId="0" ref="BJ17">
      <text>
        <t xml:space="preserve">Mes 58. Capital de trabajo requerido al cierre: ventas del mes siguiente × meses de ventas a financiar. Mes 0 financia mes 1. Al cierre del mes 60 se liquida el proyecto.</t>
      </text>
    </comment>
    <comment authorId="0" ref="AE18">
      <text>
        <t xml:space="preserve">Mes 27. Flujo por cambio de capital de trabajo: saldo requerido anterior menos saldo requerido actual. Un aumento resta caja. En mes 60 la recuperación se muestra separada en fila 19.</t>
      </text>
    </comment>
    <comment authorId="0" ref="BK17">
      <text>
        <t xml:space="preserve">Mes 59. Capital de trabajo requerido al cierre: ventas del mes siguiente × meses de ventas a financiar. Mes 0 financia mes 1. Al cierre del mes 60 se liquida el proyecto.</t>
      </text>
    </comment>
    <comment authorId="0" ref="AF18">
      <text>
        <t xml:space="preserve">Mes 28. Flujo por cambio de capital de trabajo: saldo requerido anterior menos saldo requerido actual. Un aumento resta caja. En mes 60 la recuperación se muestra separada en fila 19.</t>
      </text>
    </comment>
    <comment authorId="0" ref="BL17">
      <text>
        <t xml:space="preserve">Mes 60. Capital de trabajo requerido al cierre: ventas del mes siguiente × meses de ventas a financiar. Mes 0 financia mes 1. Al cierre del mes 60 se liquida el proyecto.</t>
      </text>
    </comment>
    <comment authorId="0" ref="AG18">
      <text>
        <t xml:space="preserve">Mes 29. Flujo por cambio de capital de trabajo: saldo requerido anterior menos saldo requerido actual. Un aumento resta caja. En mes 60 la recuperación se muestra separada en fila 19.</t>
      </text>
    </comment>
    <comment authorId="0" ref="AH18">
      <text>
        <t xml:space="preserve">Mes 30. Flujo por cambio de capital de trabajo: saldo requerido anterior menos saldo requerido actual. Un aumento resta caja. En mes 60 la recuperación se muestra separada en fila 19.</t>
      </text>
    </comment>
    <comment authorId="0" ref="C19">
      <text>
        <t xml:space="preserve">Recuperación total del capital de trabajo solo en mes 60. Se libera el saldo requerido al cierre del mes 59.</t>
      </text>
    </comment>
    <comment authorId="0" ref="AI18">
      <text>
        <t xml:space="preserve">Mes 31. Flujo por cambio de capital de trabajo: saldo requerido anterior menos saldo requerido actual. Un aumento resta caja. En mes 60 la recuperación se muestra separada en fila 19.</t>
      </text>
    </comment>
    <comment authorId="0" ref="D19">
      <text>
        <t xml:space="preserve">Mes 0. Recuperación total del capital de trabajo solo en mes 60. Se libera el saldo requerido al cierre del mes 59.</t>
      </text>
    </comment>
    <comment authorId="0" ref="AJ18">
      <text>
        <t xml:space="preserve">Mes 32. Flujo por cambio de capital de trabajo: saldo requerido anterior menos saldo requerido actual. Un aumento resta caja. En mes 60 la recuperación se muestra separada en fila 19.</t>
      </text>
    </comment>
    <comment authorId="0" ref="E19">
      <text>
        <t xml:space="preserve">Mes 1. Recuperación total del capital de trabajo solo en mes 60. Se libera el saldo requerido al cierre del mes 59.</t>
      </text>
    </comment>
    <comment authorId="0" ref="AK18">
      <text>
        <t xml:space="preserve">Mes 33. Flujo por cambio de capital de trabajo: saldo requerido anterior menos saldo requerido actual. Un aumento resta caja. En mes 60 la recuperación se muestra separada en fila 19.</t>
      </text>
    </comment>
    <comment authorId="0" ref="F19">
      <text>
        <t xml:space="preserve">Mes 2. Recuperación total del capital de trabajo solo en mes 60. Se libera el saldo requerido al cierre del mes 59.</t>
      </text>
    </comment>
    <comment authorId="0" ref="AL18">
      <text>
        <t xml:space="preserve">Mes 34. Flujo por cambio de capital de trabajo: saldo requerido anterior menos saldo requerido actual. Un aumento resta caja. En mes 60 la recuperación se muestra separada en fila 19.</t>
      </text>
    </comment>
    <comment authorId="0" ref="G19">
      <text>
        <t xml:space="preserve">Mes 3. Recuperación total del capital de trabajo solo en mes 60. Se libera el saldo requerido al cierre del mes 59.</t>
      </text>
    </comment>
    <comment authorId="0" ref="AM18">
      <text>
        <t xml:space="preserve">Mes 35. Flujo por cambio de capital de trabajo: saldo requerido anterior menos saldo requerido actual. Un aumento resta caja. En mes 60 la recuperación se muestra separada en fila 19.</t>
      </text>
    </comment>
    <comment authorId="0" ref="H19">
      <text>
        <t xml:space="preserve">Mes 4. Recuperación total del capital de trabajo solo en mes 60. Se libera el saldo requerido al cierre del mes 59.</t>
      </text>
    </comment>
    <comment authorId="0" ref="AN18">
      <text>
        <t xml:space="preserve">Mes 36. Flujo por cambio de capital de trabajo: saldo requerido anterior menos saldo requerido actual. Un aumento resta caja. En mes 60 la recuperación se muestra separada en fila 19.</t>
      </text>
    </comment>
    <comment authorId="0" ref="I19">
      <text>
        <t xml:space="preserve">Mes 5. Recuperación total del capital de trabajo solo en mes 60. Se libera el saldo requerido al cierre del mes 59.</t>
      </text>
    </comment>
    <comment authorId="0" ref="AO18">
      <text>
        <t xml:space="preserve">Mes 37. Flujo por cambio de capital de trabajo: saldo requerido anterior menos saldo requerido actual. Un aumento resta caja. En mes 60 la recuperación se muestra separada en fila 19.</t>
      </text>
    </comment>
    <comment authorId="0" ref="J19">
      <text>
        <t xml:space="preserve">Mes 6. Recuperación total del capital de trabajo solo en mes 60. Se libera el saldo requerido al cierre del mes 59.</t>
      </text>
    </comment>
    <comment authorId="0" ref="AP18">
      <text>
        <t xml:space="preserve">Mes 38. Flujo por cambio de capital de trabajo: saldo requerido anterior menos saldo requerido actual. Un aumento resta caja. En mes 60 la recuperación se muestra separada en fila 19.</t>
      </text>
    </comment>
    <comment authorId="0" ref="K19">
      <text>
        <t xml:space="preserve">Mes 7. Recuperación total del capital de trabajo solo en mes 60. Se libera el saldo requerido al cierre del mes 59.</t>
      </text>
    </comment>
    <comment authorId="0" ref="AQ18">
      <text>
        <t xml:space="preserve">Mes 39. Flujo por cambio de capital de trabajo: saldo requerido anterior menos saldo requerido actual. Un aumento resta caja. En mes 60 la recuperación se muestra separada en fila 19.</t>
      </text>
    </comment>
    <comment authorId="0" ref="L19">
      <text>
        <t xml:space="preserve">Mes 8. Recuperación total del capital de trabajo solo en mes 60. Se libera el saldo requerido al cierre del mes 59.</t>
      </text>
    </comment>
    <comment authorId="0" ref="AR18">
      <text>
        <t xml:space="preserve">Mes 40. Flujo por cambio de capital de trabajo: saldo requerido anterior menos saldo requerido actual. Un aumento resta caja. En mes 60 la recuperación se muestra separada en fila 19.</t>
      </text>
    </comment>
    <comment authorId="0" ref="M19">
      <text>
        <t xml:space="preserve">Mes 9. Recuperación total del capital de trabajo solo en mes 60. Se libera el saldo requerido al cierre del mes 59.</t>
      </text>
    </comment>
    <comment authorId="0" ref="AS18">
      <text>
        <t xml:space="preserve">Mes 41. Flujo por cambio de capital de trabajo: saldo requerido anterior menos saldo requerido actual. Un aumento resta caja. En mes 60 la recuperación se muestra separada en fila 19.</t>
      </text>
    </comment>
    <comment authorId="0" ref="N19">
      <text>
        <t xml:space="preserve">Mes 10. Recuperación total del capital de trabajo solo en mes 60. Se libera el saldo requerido al cierre del mes 59.</t>
      </text>
    </comment>
    <comment authorId="0" ref="AT18">
      <text>
        <t xml:space="preserve">Mes 42. Flujo por cambio de capital de trabajo: saldo requerido anterior menos saldo requerido actual. Un aumento resta caja. En mes 60 la recuperación se muestra separada en fila 19.</t>
      </text>
    </comment>
    <comment authorId="0" ref="O19">
      <text>
        <t xml:space="preserve">Mes 11. Recuperación total del capital de trabajo solo en mes 60. Se libera el saldo requerido al cierre del mes 59.</t>
      </text>
    </comment>
    <comment authorId="0" ref="AU18">
      <text>
        <t xml:space="preserve">Mes 43. Flujo por cambio de capital de trabajo: saldo requerido anterior menos saldo requerido actual. Un aumento resta caja. En mes 60 la recuperación se muestra separada en fila 19.</t>
      </text>
    </comment>
    <comment authorId="0" ref="P19">
      <text>
        <t xml:space="preserve">Mes 12. Recuperación total del capital de trabajo solo en mes 60. Se libera el saldo requerido al cierre del mes 59.</t>
      </text>
    </comment>
    <comment authorId="0" ref="AV18">
      <text>
        <t xml:space="preserve">Mes 44. Flujo por cambio de capital de trabajo: saldo requerido anterior menos saldo requerido actual. Un aumento resta caja. En mes 60 la recuperación se muestra separada en fila 19.</t>
      </text>
    </comment>
    <comment authorId="0" ref="Q19">
      <text>
        <t xml:space="preserve">Mes 13. Recuperación total del capital de trabajo solo en mes 60. Se libera el saldo requerido al cierre del mes 59.</t>
      </text>
    </comment>
    <comment authorId="0" ref="AW18">
      <text>
        <t xml:space="preserve">Mes 45. Flujo por cambio de capital de trabajo: saldo requerido anterior menos saldo requerido actual. Un aumento resta caja. En mes 60 la recuperación se muestra separada en fila 19.</t>
      </text>
    </comment>
    <comment authorId="0" ref="R19">
      <text>
        <t xml:space="preserve">Mes 14. Recuperación total del capital de trabajo solo en mes 60. Se libera el saldo requerido al cierre del mes 59.</t>
      </text>
    </comment>
    <comment authorId="0" ref="AX18">
      <text>
        <t xml:space="preserve">Mes 46. Flujo por cambio de capital de trabajo: saldo requerido anterior menos saldo requerido actual. Un aumento resta caja. En mes 60 la recuperación se muestra separada en fila 19.</t>
      </text>
    </comment>
    <comment authorId="0" ref="S19">
      <text>
        <t xml:space="preserve">Mes 15. Recuperación total del capital de trabajo solo en mes 60. Se libera el saldo requerido al cierre del mes 59.</t>
      </text>
    </comment>
    <comment authorId="0" ref="AY18">
      <text>
        <t xml:space="preserve">Mes 47. Flujo por cambio de capital de trabajo: saldo requerido anterior menos saldo requerido actual. Un aumento resta caja. En mes 60 la recuperación se muestra separada en fila 19.</t>
      </text>
    </comment>
    <comment authorId="0" ref="T19">
      <text>
        <t xml:space="preserve">Mes 16. Recuperación total del capital de trabajo solo en mes 60. Se libera el saldo requerido al cierre del mes 59.</t>
      </text>
    </comment>
    <comment authorId="0" ref="AZ18">
      <text>
        <t xml:space="preserve">Mes 48. Flujo por cambio de capital de trabajo: saldo requerido anterior menos saldo requerido actual. Un aumento resta caja. En mes 60 la recuperación se muestra separada en fila 19.</t>
      </text>
    </comment>
    <comment authorId="0" ref="U19">
      <text>
        <t xml:space="preserve">Mes 17. Recuperación total del capital de trabajo solo en mes 60. Se libera el saldo requerido al cierre del mes 59.</t>
      </text>
    </comment>
    <comment authorId="0" ref="BA18">
      <text>
        <t xml:space="preserve">Mes 49. Flujo por cambio de capital de trabajo: saldo requerido anterior menos saldo requerido actual. Un aumento resta caja. En mes 60 la recuperación se muestra separada en fila 19.</t>
      </text>
    </comment>
    <comment authorId="0" ref="V19">
      <text>
        <t xml:space="preserve">Mes 18. Recuperación total del capital de trabajo solo en mes 60. Se libera el saldo requerido al cierre del mes 59.</t>
      </text>
    </comment>
    <comment authorId="0" ref="BB18">
      <text>
        <t xml:space="preserve">Mes 50. Flujo por cambio de capital de trabajo: saldo requerido anterior menos saldo requerido actual. Un aumento resta caja. En mes 60 la recuperación se muestra separada en fila 19.</t>
      </text>
    </comment>
    <comment authorId="0" ref="W19">
      <text>
        <t xml:space="preserve">Mes 19. Recuperación total del capital de trabajo solo en mes 60. Se libera el saldo requerido al cierre del mes 59.</t>
      </text>
    </comment>
    <comment authorId="0" ref="BC18">
      <text>
        <t xml:space="preserve">Mes 51. Flujo por cambio de capital de trabajo: saldo requerido anterior menos saldo requerido actual. Un aumento resta caja. En mes 60 la recuperación se muestra separada en fila 19.</t>
      </text>
    </comment>
    <comment authorId="0" ref="X19">
      <text>
        <t xml:space="preserve">Mes 20. Recuperación total del capital de trabajo solo en mes 60. Se libera el saldo requerido al cierre del mes 59.</t>
      </text>
    </comment>
    <comment authorId="0" ref="BD18">
      <text>
        <t xml:space="preserve">Mes 52. Flujo por cambio de capital de trabajo: saldo requerido anterior menos saldo requerido actual. Un aumento resta caja. En mes 60 la recuperación se muestra separada en fila 19.</t>
      </text>
    </comment>
    <comment authorId="0" ref="Y19">
      <text>
        <t xml:space="preserve">Mes 21. Recuperación total del capital de trabajo solo en mes 60. Se libera el saldo requerido al cierre del mes 59.</t>
      </text>
    </comment>
    <comment authorId="0" ref="BE18">
      <text>
        <t xml:space="preserve">Mes 53. Flujo por cambio de capital de trabajo: saldo requerido anterior menos saldo requerido actual. Un aumento resta caja. En mes 60 la recuperación se muestra separada en fila 19.</t>
      </text>
    </comment>
    <comment authorId="0" ref="Z19">
      <text>
        <t xml:space="preserve">Mes 22. Recuperación total del capital de trabajo solo en mes 60. Se libera el saldo requerido al cierre del mes 59.</t>
      </text>
    </comment>
    <comment authorId="0" ref="BF18">
      <text>
        <t xml:space="preserve">Mes 54. Flujo por cambio de capital de trabajo: saldo requerido anterior menos saldo requerido actual. Un aumento resta caja. En mes 60 la recuperación se muestra separada en fila 19.</t>
      </text>
    </comment>
    <comment authorId="0" ref="AA19">
      <text>
        <t xml:space="preserve">Mes 23. Recuperación total del capital de trabajo solo en mes 60. Se libera el saldo requerido al cierre del mes 59.</t>
      </text>
    </comment>
    <comment authorId="0" ref="BG18">
      <text>
        <t xml:space="preserve">Mes 55. Flujo por cambio de capital de trabajo: saldo requerido anterior menos saldo requerido actual. Un aumento resta caja. En mes 60 la recuperación se muestra separada en fila 19.</t>
      </text>
    </comment>
    <comment authorId="0" ref="AB19">
      <text>
        <t xml:space="preserve">Mes 24. Recuperación total del capital de trabajo solo en mes 60. Se libera el saldo requerido al cierre del mes 59.</t>
      </text>
    </comment>
    <comment authorId="0" ref="BH18">
      <text>
        <t xml:space="preserve">Mes 56. Flujo por cambio de capital de trabajo: saldo requerido anterior menos saldo requerido actual. Un aumento resta caja. En mes 60 la recuperación se muestra separada en fila 19.</t>
      </text>
    </comment>
    <comment authorId="0" ref="AC19">
      <text>
        <t xml:space="preserve">Mes 25. Recuperación total del capital de trabajo solo en mes 60. Se libera el saldo requerido al cierre del mes 59.</t>
      </text>
    </comment>
    <comment authorId="0" ref="BI18">
      <text>
        <t xml:space="preserve">Mes 57. Flujo por cambio de capital de trabajo: saldo requerido anterior menos saldo requerido actual. Un aumento resta caja. En mes 60 la recuperación se muestra separada en fila 19.</t>
      </text>
    </comment>
    <comment authorId="0" ref="AD19">
      <text>
        <t xml:space="preserve">Mes 26. Recuperación total del capital de trabajo solo en mes 60. Se libera el saldo requerido al cierre del mes 59.</t>
      </text>
    </comment>
    <comment authorId="0" ref="BJ18">
      <text>
        <t xml:space="preserve">Mes 58. Flujo por cambio de capital de trabajo: saldo requerido anterior menos saldo requerido actual. Un aumento resta caja. En mes 60 la recuperación se muestra separada en fila 19.</t>
      </text>
    </comment>
    <comment authorId="0" ref="AE19">
      <text>
        <t xml:space="preserve">Mes 27. Recuperación total del capital de trabajo solo en mes 60. Se libera el saldo requerido al cierre del mes 59.</t>
      </text>
    </comment>
    <comment authorId="0" ref="BK18">
      <text>
        <t xml:space="preserve">Mes 59. Flujo por cambio de capital de trabajo: saldo requerido anterior menos saldo requerido actual. Un aumento resta caja. En mes 60 la recuperación se muestra separada en fila 19.</t>
      </text>
    </comment>
    <comment authorId="0" ref="AF19">
      <text>
        <t xml:space="preserve">Mes 28. Recuperación total del capital de trabajo solo en mes 60. Se libera el saldo requerido al cierre del mes 59.</t>
      </text>
    </comment>
    <comment authorId="0" ref="BL18">
      <text>
        <t xml:space="preserve">Mes 60. Flujo por cambio de capital de trabajo: saldo requerido anterior menos saldo requerido actual. Un aumento resta caja. En mes 60 la recuperación se muestra separada en fila 19.</t>
      </text>
    </comment>
    <comment authorId="0" ref="AG19">
      <text>
        <t xml:space="preserve">Mes 29. Recuperación total del capital de trabajo solo en mes 60. Se libera el saldo requerido al cierre del mes 59.</t>
      </text>
    </comment>
    <comment authorId="0" ref="AH19">
      <text>
        <t xml:space="preserve">Mes 30. Recuperación total del capital de trabajo solo en mes 60. Se libera el saldo requerido al cierre del mes 59.</t>
      </text>
    </comment>
    <comment authorId="0" ref="C20">
      <text>
        <t xml:space="preserve">Cobro por venta de activos solo al cierre del mes 60, según Supuestos!D12. No incluye valor de una perpetuidad.</t>
      </text>
    </comment>
    <comment authorId="0" ref="AI19">
      <text>
        <t xml:space="preserve">Mes 31. Recuperación total del capital de trabajo solo en mes 60. Se libera el saldo requerido al cierre del mes 59.</t>
      </text>
    </comment>
    <comment authorId="0" ref="D20">
      <text>
        <t xml:space="preserve">Mes 0. Cobro por venta de activos solo al cierre del mes 60, según Supuestos!D12. No incluye valor de una perpetuidad.</t>
      </text>
    </comment>
    <comment authorId="0" ref="AJ19">
      <text>
        <t xml:space="preserve">Mes 32. Recuperación total del capital de trabajo solo en mes 60. Se libera el saldo requerido al cierre del mes 59.</t>
      </text>
    </comment>
    <comment authorId="0" ref="E20">
      <text>
        <t xml:space="preserve">Mes 1. Cobro por venta de activos solo al cierre del mes 60, según Supuestos!D12. No incluye valor de una perpetuidad.</t>
      </text>
    </comment>
    <comment authorId="0" ref="AK19">
      <text>
        <t xml:space="preserve">Mes 33. Recuperación total del capital de trabajo solo en mes 60. Se libera el saldo requerido al cierre del mes 59.</t>
      </text>
    </comment>
    <comment authorId="0" ref="F20">
      <text>
        <t xml:space="preserve">Mes 2. Cobro por venta de activos solo al cierre del mes 60, según Supuestos!D12. No incluye valor de una perpetuidad.</t>
      </text>
    </comment>
    <comment authorId="0" ref="AL19">
      <text>
        <t xml:space="preserve">Mes 34. Recuperación total del capital de trabajo solo en mes 60. Se libera el saldo requerido al cierre del mes 59.</t>
      </text>
    </comment>
    <comment authorId="0" ref="G20">
      <text>
        <t xml:space="preserve">Mes 3. Cobro por venta de activos solo al cierre del mes 60, según Supuestos!D12. No incluye valor de una perpetuidad.</t>
      </text>
    </comment>
    <comment authorId="0" ref="AM19">
      <text>
        <t xml:space="preserve">Mes 35. Recuperación total del capital de trabajo solo en mes 60. Se libera el saldo requerido al cierre del mes 59.</t>
      </text>
    </comment>
    <comment authorId="0" ref="H20">
      <text>
        <t xml:space="preserve">Mes 4. Cobro por venta de activos solo al cierre del mes 60, según Supuestos!D12. No incluye valor de una perpetuidad.</t>
      </text>
    </comment>
    <comment authorId="0" ref="AN19">
      <text>
        <t xml:space="preserve">Mes 36. Recuperación total del capital de trabajo solo en mes 60. Se libera el saldo requerido al cierre del mes 59.</t>
      </text>
    </comment>
    <comment authorId="0" ref="I20">
      <text>
        <t xml:space="preserve">Mes 5. Cobro por venta de activos solo al cierre del mes 60, según Supuestos!D12. No incluye valor de una perpetuidad.</t>
      </text>
    </comment>
    <comment authorId="0" ref="AO19">
      <text>
        <t xml:space="preserve">Mes 37. Recuperación total del capital de trabajo solo en mes 60. Se libera el saldo requerido al cierre del mes 59.</t>
      </text>
    </comment>
    <comment authorId="0" ref="J20">
      <text>
        <t xml:space="preserve">Mes 6. Cobro por venta de activos solo al cierre del mes 60, según Supuestos!D12. No incluye valor de una perpetuidad.</t>
      </text>
    </comment>
    <comment authorId="0" ref="AP19">
      <text>
        <t xml:space="preserve">Mes 38. Recuperación total del capital de trabajo solo en mes 60. Se libera el saldo requerido al cierre del mes 59.</t>
      </text>
    </comment>
    <comment authorId="0" ref="K20">
      <text>
        <t xml:space="preserve">Mes 7. Cobro por venta de activos solo al cierre del mes 60, según Supuestos!D12. No incluye valor de una perpetuidad.</t>
      </text>
    </comment>
    <comment authorId="0" ref="AQ19">
      <text>
        <t xml:space="preserve">Mes 39. Recuperación total del capital de trabajo solo en mes 60. Se libera el saldo requerido al cierre del mes 59.</t>
      </text>
    </comment>
    <comment authorId="0" ref="L20">
      <text>
        <t xml:space="preserve">Mes 8. Cobro por venta de activos solo al cierre del mes 60, según Supuestos!D12. No incluye valor de una perpetuidad.</t>
      </text>
    </comment>
    <comment authorId="0" ref="AR19">
      <text>
        <t xml:space="preserve">Mes 40. Recuperación total del capital de trabajo solo en mes 60. Se libera el saldo requerido al cierre del mes 59.</t>
      </text>
    </comment>
    <comment authorId="0" ref="M20">
      <text>
        <t xml:space="preserve">Mes 9. Cobro por venta de activos solo al cierre del mes 60, según Supuestos!D12. No incluye valor de una perpetuidad.</t>
      </text>
    </comment>
    <comment authorId="0" ref="AS19">
      <text>
        <t xml:space="preserve">Mes 41. Recuperación total del capital de trabajo solo en mes 60. Se libera el saldo requerido al cierre del mes 59.</t>
      </text>
    </comment>
    <comment authorId="0" ref="N20">
      <text>
        <t xml:space="preserve">Mes 10. Cobro por venta de activos solo al cierre del mes 60, según Supuestos!D12. No incluye valor de una perpetuidad.</t>
      </text>
    </comment>
    <comment authorId="0" ref="AT19">
      <text>
        <t xml:space="preserve">Mes 42. Recuperación total del capital de trabajo solo en mes 60. Se libera el saldo requerido al cierre del mes 59.</t>
      </text>
    </comment>
    <comment authorId="0" ref="O20">
      <text>
        <t xml:space="preserve">Mes 11. Cobro por venta de activos solo al cierre del mes 60, según Supuestos!D12. No incluye valor de una perpetuidad.</t>
      </text>
    </comment>
    <comment authorId="0" ref="AU19">
      <text>
        <t xml:space="preserve">Mes 43. Recuperación total del capital de trabajo solo en mes 60. Se libera el saldo requerido al cierre del mes 59.</t>
      </text>
    </comment>
    <comment authorId="0" ref="P20">
      <text>
        <t xml:space="preserve">Mes 12. Cobro por venta de activos solo al cierre del mes 60, según Supuestos!D12. No incluye valor de una perpetuidad.</t>
      </text>
    </comment>
    <comment authorId="0" ref="AV19">
      <text>
        <t xml:space="preserve">Mes 44. Recuperación total del capital de trabajo solo en mes 60. Se libera el saldo requerido al cierre del mes 59.</t>
      </text>
    </comment>
    <comment authorId="0" ref="Q20">
      <text>
        <t xml:space="preserve">Mes 13. Cobro por venta de activos solo al cierre del mes 60, según Supuestos!D12. No incluye valor de una perpetuidad.</t>
      </text>
    </comment>
    <comment authorId="0" ref="AW19">
      <text>
        <t xml:space="preserve">Mes 45. Recuperación total del capital de trabajo solo en mes 60. Se libera el saldo requerido al cierre del mes 59.</t>
      </text>
    </comment>
    <comment authorId="0" ref="R20">
      <text>
        <t xml:space="preserve">Mes 14. Cobro por venta de activos solo al cierre del mes 60, según Supuestos!D12. No incluye valor de una perpetuidad.</t>
      </text>
    </comment>
    <comment authorId="0" ref="AX19">
      <text>
        <t xml:space="preserve">Mes 46. Recuperación total del capital de trabajo solo en mes 60. Se libera el saldo requerido al cierre del mes 59.</t>
      </text>
    </comment>
    <comment authorId="0" ref="S20">
      <text>
        <t xml:space="preserve">Mes 15. Cobro por venta de activos solo al cierre del mes 60, según Supuestos!D12. No incluye valor de una perpetuidad.</t>
      </text>
    </comment>
    <comment authorId="0" ref="AY19">
      <text>
        <t xml:space="preserve">Mes 47. Recuperación total del capital de trabajo solo en mes 60. Se libera el saldo requerido al cierre del mes 59.</t>
      </text>
    </comment>
    <comment authorId="0" ref="T20">
      <text>
        <t xml:space="preserve">Mes 16. Cobro por venta de activos solo al cierre del mes 60, según Supuestos!D12. No incluye valor de una perpetuidad.</t>
      </text>
    </comment>
    <comment authorId="0" ref="AZ19">
      <text>
        <t xml:space="preserve">Mes 48. Recuperación total del capital de trabajo solo en mes 60. Se libera el saldo requerido al cierre del mes 59.</t>
      </text>
    </comment>
    <comment authorId="0" ref="U20">
      <text>
        <t xml:space="preserve">Mes 17. Cobro por venta de activos solo al cierre del mes 60, según Supuestos!D12. No incluye valor de una perpetuidad.</t>
      </text>
    </comment>
    <comment authorId="0" ref="BA19">
      <text>
        <t xml:space="preserve">Mes 49. Recuperación total del capital de trabajo solo en mes 60. Se libera el saldo requerido al cierre del mes 59.</t>
      </text>
    </comment>
    <comment authorId="0" ref="V20">
      <text>
        <t xml:space="preserve">Mes 18. Cobro por venta de activos solo al cierre del mes 60, según Supuestos!D12. No incluye valor de una perpetuidad.</t>
      </text>
    </comment>
    <comment authorId="0" ref="BB19">
      <text>
        <t xml:space="preserve">Mes 50. Recuperación total del capital de trabajo solo en mes 60. Se libera el saldo requerido al cierre del mes 59.</t>
      </text>
    </comment>
    <comment authorId="0" ref="W20">
      <text>
        <t xml:space="preserve">Mes 19. Cobro por venta de activos solo al cierre del mes 60, según Supuestos!D12. No incluye valor de una perpetuidad.</t>
      </text>
    </comment>
    <comment authorId="0" ref="BC19">
      <text>
        <t xml:space="preserve">Mes 51. Recuperación total del capital de trabajo solo en mes 60. Se libera el saldo requerido al cierre del mes 59.</t>
      </text>
    </comment>
    <comment authorId="0" ref="X20">
      <text>
        <t xml:space="preserve">Mes 20. Cobro por venta de activos solo al cierre del mes 60, según Supuestos!D12. No incluye valor de una perpetuidad.</t>
      </text>
    </comment>
    <comment authorId="0" ref="BD19">
      <text>
        <t xml:space="preserve">Mes 52. Recuperación total del capital de trabajo solo en mes 60. Se libera el saldo requerido al cierre del mes 59.</t>
      </text>
    </comment>
    <comment authorId="0" ref="Y20">
      <text>
        <t xml:space="preserve">Mes 21. Cobro por venta de activos solo al cierre del mes 60, según Supuestos!D12. No incluye valor de una perpetuidad.</t>
      </text>
    </comment>
    <comment authorId="0" ref="BE19">
      <text>
        <t xml:space="preserve">Mes 53. Recuperación total del capital de trabajo solo en mes 60. Se libera el saldo requerido al cierre del mes 59.</t>
      </text>
    </comment>
    <comment authorId="0" ref="Z20">
      <text>
        <t xml:space="preserve">Mes 22. Cobro por venta de activos solo al cierre del mes 60, según Supuestos!D12. No incluye valor de una perpetuidad.</t>
      </text>
    </comment>
    <comment authorId="0" ref="BF19">
      <text>
        <t xml:space="preserve">Mes 54. Recuperación total del capital de trabajo solo en mes 60. Se libera el saldo requerido al cierre del mes 59.</t>
      </text>
    </comment>
    <comment authorId="0" ref="AA20">
      <text>
        <t xml:space="preserve">Mes 23. Cobro por venta de activos solo al cierre del mes 60, según Supuestos!D12. No incluye valor de una perpetuidad.</t>
      </text>
    </comment>
    <comment authorId="0" ref="BG19">
      <text>
        <t xml:space="preserve">Mes 55. Recuperación total del capital de trabajo solo en mes 60. Se libera el saldo requerido al cierre del mes 59.</t>
      </text>
    </comment>
    <comment authorId="0" ref="AB20">
      <text>
        <t xml:space="preserve">Mes 24. Cobro por venta de activos solo al cierre del mes 60, según Supuestos!D12. No incluye valor de una perpetuidad.</t>
      </text>
    </comment>
    <comment authorId="0" ref="BH19">
      <text>
        <t xml:space="preserve">Mes 56. Recuperación total del capital de trabajo solo en mes 60. Se libera el saldo requerido al cierre del mes 59.</t>
      </text>
    </comment>
    <comment authorId="0" ref="AC20">
      <text>
        <t xml:space="preserve">Mes 25. Cobro por venta de activos solo al cierre del mes 60, según Supuestos!D12. No incluye valor de una perpetuidad.</t>
      </text>
    </comment>
    <comment authorId="0" ref="BI19">
      <text>
        <t xml:space="preserve">Mes 57. Recuperación total del capital de trabajo solo en mes 60. Se libera el saldo requerido al cierre del mes 59.</t>
      </text>
    </comment>
    <comment authorId="0" ref="AD20">
      <text>
        <t xml:space="preserve">Mes 26. Cobro por venta de activos solo al cierre del mes 60, según Supuestos!D12. No incluye valor de una perpetuidad.</t>
      </text>
    </comment>
    <comment authorId="0" ref="BJ19">
      <text>
        <t xml:space="preserve">Mes 58. Recuperación total del capital de trabajo solo en mes 60. Se libera el saldo requerido al cierre del mes 59.</t>
      </text>
    </comment>
    <comment authorId="0" ref="AE20">
      <text>
        <t xml:space="preserve">Mes 27. Cobro por venta de activos solo al cierre del mes 60, según Supuestos!D12. No incluye valor de una perpetuidad.</t>
      </text>
    </comment>
    <comment authorId="0" ref="BK19">
      <text>
        <t xml:space="preserve">Mes 59. Recuperación total del capital de trabajo solo en mes 60. Se libera el saldo requerido al cierre del mes 59.</t>
      </text>
    </comment>
    <comment authorId="0" ref="AF20">
      <text>
        <t xml:space="preserve">Mes 28. Cobro por venta de activos solo al cierre del mes 60, según Supuestos!D12. No incluye valor de una perpetuidad.</t>
      </text>
    </comment>
    <comment authorId="0" ref="BL19">
      <text>
        <t xml:space="preserve">Mes 60. Recuperación total del capital de trabajo solo en mes 60. Se libera el saldo requerido al cierre del mes 59.</t>
      </text>
    </comment>
    <comment authorId="0" ref="AG20">
      <text>
        <t xml:space="preserve">Mes 29. Cobro por venta de activos solo al cierre del mes 60, según Supuestos!D12. No incluye valor de una perpetuidad.</t>
      </text>
    </comment>
    <comment authorId="0" ref="AH20">
      <text>
        <t xml:space="preserve">Mes 30. Cobro por venta de activos solo al cierre del mes 60, según Supuestos!D12. No incluye valor de una perpetuidad.</t>
      </text>
    </comment>
    <comment authorId="0" ref="C21">
      <text>
        <t xml:space="preserve">Valor libro al cierre = inversión inicial y posteriores menos depreciación acumulada. Se limita a cero. Revisar que la depreciación no exceda las bases.</t>
      </text>
    </comment>
    <comment authorId="0" ref="AI20">
      <text>
        <t xml:space="preserve">Mes 31. Cobro por venta de activos solo al cierre del mes 60, según Supuestos!D12. No incluye valor de una perpetuidad.</t>
      </text>
    </comment>
    <comment authorId="0" ref="D21">
      <text>
        <t xml:space="preserve">Mes 0. Valor libro al cierre = inversión inicial y posteriores menos depreciación acumulada. Se limita a cero. Revisar que la depreciación no exceda las bases.</t>
      </text>
    </comment>
    <comment authorId="0" ref="AJ20">
      <text>
        <t xml:space="preserve">Mes 32. Cobro por venta de activos solo al cierre del mes 60, según Supuestos!D12. No incluye valor de una perpetuidad.</t>
      </text>
    </comment>
    <comment authorId="0" ref="E21">
      <text>
        <t xml:space="preserve">Mes 1. Valor libro al cierre = inversión inicial y posteriores menos depreciación acumulada. Se limita a cero. Revisar que la depreciación no exceda las bases.</t>
      </text>
    </comment>
    <comment authorId="0" ref="AK20">
      <text>
        <t xml:space="preserve">Mes 33. Cobro por venta de activos solo al cierre del mes 60, según Supuestos!D12. No incluye valor de una perpetuidad.</t>
      </text>
    </comment>
    <comment authorId="0" ref="F21">
      <text>
        <t xml:space="preserve">Mes 2. Valor libro al cierre = inversión inicial y posteriores menos depreciación acumulada. Se limita a cero. Revisar que la depreciación no exceda las bases.</t>
      </text>
    </comment>
    <comment authorId="0" ref="AL20">
      <text>
        <t xml:space="preserve">Mes 34. Cobro por venta de activos solo al cierre del mes 60, según Supuestos!D12. No incluye valor de una perpetuidad.</t>
      </text>
    </comment>
    <comment authorId="0" ref="G21">
      <text>
        <t xml:space="preserve">Mes 3. Valor libro al cierre = inversión inicial y posteriores menos depreciación acumulada. Se limita a cero. Revisar que la depreciación no exceda las bases.</t>
      </text>
    </comment>
    <comment authorId="0" ref="AM20">
      <text>
        <t xml:space="preserve">Mes 35. Cobro por venta de activos solo al cierre del mes 60, según Supuestos!D12. No incluye valor de una perpetuidad.</t>
      </text>
    </comment>
    <comment authorId="0" ref="H21">
      <text>
        <t xml:space="preserve">Mes 4. Valor libro al cierre = inversión inicial y posteriores menos depreciación acumulada. Se limita a cero. Revisar que la depreciación no exceda las bases.</t>
      </text>
    </comment>
    <comment authorId="0" ref="AN20">
      <text>
        <t xml:space="preserve">Mes 36. Cobro por venta de activos solo al cierre del mes 60, según Supuestos!D12. No incluye valor de una perpetuidad.</t>
      </text>
    </comment>
    <comment authorId="0" ref="I21">
      <text>
        <t xml:space="preserve">Mes 5. Valor libro al cierre = inversión inicial y posteriores menos depreciación acumulada. Se limita a cero. Revisar que la depreciación no exceda las bases.</t>
      </text>
    </comment>
    <comment authorId="0" ref="AO20">
      <text>
        <t xml:space="preserve">Mes 37. Cobro por venta de activos solo al cierre del mes 60, según Supuestos!D12. No incluye valor de una perpetuidad.</t>
      </text>
    </comment>
    <comment authorId="0" ref="J21">
      <text>
        <t xml:space="preserve">Mes 6. Valor libro al cierre = inversión inicial y posteriores menos depreciación acumulada. Se limita a cero. Revisar que la depreciación no exceda las bases.</t>
      </text>
    </comment>
    <comment authorId="0" ref="AP20">
      <text>
        <t xml:space="preserve">Mes 38. Cobro por venta de activos solo al cierre del mes 60, según Supuestos!D12. No incluye valor de una perpetuidad.</t>
      </text>
    </comment>
    <comment authorId="0" ref="K21">
      <text>
        <t xml:space="preserve">Mes 7. Valor libro al cierre = inversión inicial y posteriores menos depreciación acumulada. Se limita a cero. Revisar que la depreciación no exceda las bases.</t>
      </text>
    </comment>
    <comment authorId="0" ref="AQ20">
      <text>
        <t xml:space="preserve">Mes 39. Cobro por venta de activos solo al cierre del mes 60, según Supuestos!D12. No incluye valor de una perpetuidad.</t>
      </text>
    </comment>
    <comment authorId="0" ref="L21">
      <text>
        <t xml:space="preserve">Mes 8. Valor libro al cierre = inversión inicial y posteriores menos depreciación acumulada. Se limita a cero. Revisar que la depreciación no exceda las bases.</t>
      </text>
    </comment>
    <comment authorId="0" ref="AR20">
      <text>
        <t xml:space="preserve">Mes 40. Cobro por venta de activos solo al cierre del mes 60, según Supuestos!D12. No incluye valor de una perpetuidad.</t>
      </text>
    </comment>
    <comment authorId="0" ref="M21">
      <text>
        <t xml:space="preserve">Mes 9. Valor libro al cierre = inversión inicial y posteriores menos depreciación acumulada. Se limita a cero. Revisar que la depreciación no exceda las bases.</t>
      </text>
    </comment>
    <comment authorId="0" ref="AS20">
      <text>
        <t xml:space="preserve">Mes 41. Cobro por venta de activos solo al cierre del mes 60, según Supuestos!D12. No incluye valor de una perpetuidad.</t>
      </text>
    </comment>
    <comment authorId="0" ref="N21">
      <text>
        <t xml:space="preserve">Mes 10. Valor libro al cierre = inversión inicial y posteriores menos depreciación acumulada. Se limita a cero. Revisar que la depreciación no exceda las bases.</t>
      </text>
    </comment>
    <comment authorId="0" ref="AT20">
      <text>
        <t xml:space="preserve">Mes 42. Cobro por venta de activos solo al cierre del mes 60, según Supuestos!D12. No incluye valor de una perpetuidad.</t>
      </text>
    </comment>
    <comment authorId="0" ref="O21">
      <text>
        <t xml:space="preserve">Mes 11. Valor libro al cierre = inversión inicial y posteriores menos depreciación acumulada. Se limita a cero. Revisar que la depreciación no exceda las bases.</t>
      </text>
    </comment>
    <comment authorId="0" ref="AU20">
      <text>
        <t xml:space="preserve">Mes 43. Cobro por venta de activos solo al cierre del mes 60, según Supuestos!D12. No incluye valor de una perpetuidad.</t>
      </text>
    </comment>
    <comment authorId="0" ref="P21">
      <text>
        <t xml:space="preserve">Mes 12. Valor libro al cierre = inversión inicial y posteriores menos depreciación acumulada. Se limita a cero. Revisar que la depreciación no exceda las bases.</t>
      </text>
    </comment>
    <comment authorId="0" ref="AV20">
      <text>
        <t xml:space="preserve">Mes 44. Cobro por venta de activos solo al cierre del mes 60, según Supuestos!D12. No incluye valor de una perpetuidad.</t>
      </text>
    </comment>
    <comment authorId="0" ref="Q21">
      <text>
        <t xml:space="preserve">Mes 13. Valor libro al cierre = inversión inicial y posteriores menos depreciación acumulada. Se limita a cero. Revisar que la depreciación no exceda las bases.</t>
      </text>
    </comment>
    <comment authorId="0" ref="AW20">
      <text>
        <t xml:space="preserve">Mes 45. Cobro por venta de activos solo al cierre del mes 60, según Supuestos!D12. No incluye valor de una perpetuidad.</t>
      </text>
    </comment>
    <comment authorId="0" ref="R21">
      <text>
        <t xml:space="preserve">Mes 14. Valor libro al cierre = inversión inicial y posteriores menos depreciación acumulada. Se limita a cero. Revisar que la depreciación no exceda las bases.</t>
      </text>
    </comment>
    <comment authorId="0" ref="AX20">
      <text>
        <t xml:space="preserve">Mes 46. Cobro por venta de activos solo al cierre del mes 60, según Supuestos!D12. No incluye valor de una perpetuidad.</t>
      </text>
    </comment>
    <comment authorId="0" ref="S21">
      <text>
        <t xml:space="preserve">Mes 15. Valor libro al cierre = inversión inicial y posteriores menos depreciación acumulada. Se limita a cero. Revisar que la depreciación no exceda las bases.</t>
      </text>
    </comment>
    <comment authorId="0" ref="AY20">
      <text>
        <t xml:space="preserve">Mes 47. Cobro por venta de activos solo al cierre del mes 60, según Supuestos!D12. No incluye valor de una perpetuidad.</t>
      </text>
    </comment>
    <comment authorId="0" ref="T21">
      <text>
        <t xml:space="preserve">Mes 16. Valor libro al cierre = inversión inicial y posteriores menos depreciación acumulada. Se limita a cero. Revisar que la depreciación no exceda las bases.</t>
      </text>
    </comment>
    <comment authorId="0" ref="AZ20">
      <text>
        <t xml:space="preserve">Mes 48. Cobro por venta de activos solo al cierre del mes 60, según Supuestos!D12. No incluye valor de una perpetuidad.</t>
      </text>
    </comment>
    <comment authorId="0" ref="U21">
      <text>
        <t xml:space="preserve">Mes 17. Valor libro al cierre = inversión inicial y posteriores menos depreciación acumulada. Se limita a cero. Revisar que la depreciación no exceda las bases.</t>
      </text>
    </comment>
    <comment authorId="0" ref="BA20">
      <text>
        <t xml:space="preserve">Mes 49. Cobro por venta de activos solo al cierre del mes 60, según Supuestos!D12. No incluye valor de una perpetuidad.</t>
      </text>
    </comment>
    <comment authorId="0" ref="V21">
      <text>
        <t xml:space="preserve">Mes 18. Valor libro al cierre = inversión inicial y posteriores menos depreciación acumulada. Se limita a cero. Revisar que la depreciación no exceda las bases.</t>
      </text>
    </comment>
    <comment authorId="0" ref="BB20">
      <text>
        <t xml:space="preserve">Mes 50. Cobro por venta de activos solo al cierre del mes 60, según Supuestos!D12. No incluye valor de una perpetuidad.</t>
      </text>
    </comment>
    <comment authorId="0" ref="W21">
      <text>
        <t xml:space="preserve">Mes 19. Valor libro al cierre = inversión inicial y posteriores menos depreciación acumulada. Se limita a cero. Revisar que la depreciación no exceda las bases.</t>
      </text>
    </comment>
    <comment authorId="0" ref="BC20">
      <text>
        <t xml:space="preserve">Mes 51. Cobro por venta de activos solo al cierre del mes 60, según Supuestos!D12. No incluye valor de una perpetuidad.</t>
      </text>
    </comment>
    <comment authorId="0" ref="X21">
      <text>
        <t xml:space="preserve">Mes 20. Valor libro al cierre = inversión inicial y posteriores menos depreciación acumulada. Se limita a cero. Revisar que la depreciación no exceda las bases.</t>
      </text>
    </comment>
    <comment authorId="0" ref="BD20">
      <text>
        <t xml:space="preserve">Mes 52. Cobro por venta de activos solo al cierre del mes 60, según Supuestos!D12. No incluye valor de una perpetuidad.</t>
      </text>
    </comment>
    <comment authorId="0" ref="Y21">
      <text>
        <t xml:space="preserve">Mes 21. Valor libro al cierre = inversión inicial y posteriores menos depreciación acumulada. Se limita a cero. Revisar que la depreciación no exceda las bases.</t>
      </text>
    </comment>
    <comment authorId="0" ref="BE20">
      <text>
        <t xml:space="preserve">Mes 53. Cobro por venta de activos solo al cierre del mes 60, según Supuestos!D12. No incluye valor de una perpetuidad.</t>
      </text>
    </comment>
    <comment authorId="0" ref="Z21">
      <text>
        <t xml:space="preserve">Mes 22. Valor libro al cierre = inversión inicial y posteriores menos depreciación acumulada. Se limita a cero. Revisar que la depreciación no exceda las bases.</t>
      </text>
    </comment>
    <comment authorId="0" ref="BF20">
      <text>
        <t xml:space="preserve">Mes 54. Cobro por venta de activos solo al cierre del mes 60, según Supuestos!D12. No incluye valor de una perpetuidad.</t>
      </text>
    </comment>
    <comment authorId="0" ref="AA21">
      <text>
        <t xml:space="preserve">Mes 23. Valor libro al cierre = inversión inicial y posteriores menos depreciación acumulada. Se limita a cero. Revisar que la depreciación no exceda las bases.</t>
      </text>
    </comment>
    <comment authorId="0" ref="BG20">
      <text>
        <t xml:space="preserve">Mes 55. Cobro por venta de activos solo al cierre del mes 60, según Supuestos!D12. No incluye valor de una perpetuidad.</t>
      </text>
    </comment>
    <comment authorId="0" ref="AB21">
      <text>
        <t xml:space="preserve">Mes 24. Valor libro al cierre = inversión inicial y posteriores menos depreciación acumulada. Se limita a cero. Revisar que la depreciación no exceda las bases.</t>
      </text>
    </comment>
    <comment authorId="0" ref="BH20">
      <text>
        <t xml:space="preserve">Mes 56. Cobro por venta de activos solo al cierre del mes 60, según Supuestos!D12. No incluye valor de una perpetuidad.</t>
      </text>
    </comment>
    <comment authorId="0" ref="AC21">
      <text>
        <t xml:space="preserve">Mes 25. Valor libro al cierre = inversión inicial y posteriores menos depreciación acumulada. Se limita a cero. Revisar que la depreciación no exceda las bases.</t>
      </text>
    </comment>
    <comment authorId="0" ref="BI20">
      <text>
        <t xml:space="preserve">Mes 57. Cobro por venta de activos solo al cierre del mes 60, según Supuestos!D12. No incluye valor de una perpetuidad.</t>
      </text>
    </comment>
    <comment authorId="0" ref="AD21">
      <text>
        <t xml:space="preserve">Mes 26. Valor libro al cierre = inversión inicial y posteriores menos depreciación acumulada. Se limita a cero. Revisar que la depreciación no exceda las bases.</t>
      </text>
    </comment>
    <comment authorId="0" ref="BJ20">
      <text>
        <t xml:space="preserve">Mes 58. Cobro por venta de activos solo al cierre del mes 60, según Supuestos!D12. No incluye valor de una perpetuidad.</t>
      </text>
    </comment>
    <comment authorId="0" ref="AE21">
      <text>
        <t xml:space="preserve">Mes 27. Valor libro al cierre = inversión inicial y posteriores menos depreciación acumulada. Se limita a cero. Revisar que la depreciación no exceda las bases.</t>
      </text>
    </comment>
    <comment authorId="0" ref="BK20">
      <text>
        <t xml:space="preserve">Mes 59. Cobro por venta de activos solo al cierre del mes 60, según Supuestos!D12. No incluye valor de una perpetuidad.</t>
      </text>
    </comment>
    <comment authorId="0" ref="AF21">
      <text>
        <t xml:space="preserve">Mes 28. Valor libro al cierre = inversión inicial y posteriores menos depreciación acumulada. Se limita a cero. Revisar que la depreciación no exceda las bases.</t>
      </text>
    </comment>
    <comment authorId="0" ref="BL20">
      <text>
        <t xml:space="preserve">Mes 60. Cobro por venta de activos solo al cierre del mes 60, según Supuestos!D12. No incluye valor de una perpetuidad.</t>
      </text>
    </comment>
    <comment authorId="0" ref="AG21">
      <text>
        <t xml:space="preserve">Mes 29. Valor libro al cierre = inversión inicial y posteriores menos depreciación acumulada. Se limita a cero. Revisar que la depreciación no exceda las bases.</t>
      </text>
    </comment>
    <comment authorId="0" ref="AH21">
      <text>
        <t xml:space="preserve">Mes 30. Valor libro al cierre = inversión inicial y posteriores menos depreciación acumulada. Se limita a cero. Revisar que la depreciación no exceda las bases.</t>
      </text>
    </comment>
    <comment authorId="0" ref="C22">
      <text>
        <t xml:space="preserve">Impuesto por venta = MAX(0; precio de venta - valor libro) × tasa de impuesto. No reconoce crédito por pérdida.</t>
      </text>
    </comment>
    <comment authorId="0" ref="AI21">
      <text>
        <t xml:space="preserve">Mes 31. Valor libro al cierre = inversión inicial y posteriores menos depreciación acumulada. Se limita a cero. Revisar que la depreciación no exceda las bases.</t>
      </text>
    </comment>
    <comment authorId="0" ref="D22">
      <text>
        <t xml:space="preserve">Mes 0. Impuesto por venta = MAX(0; precio de venta - valor libro) × tasa de impuesto. No reconoce crédito por pérdida.</t>
      </text>
    </comment>
    <comment authorId="0" ref="AJ21">
      <text>
        <t xml:space="preserve">Mes 32. Valor libro al cierre = inversión inicial y posteriores menos depreciación acumulada. Se limita a cero. Revisar que la depreciación no exceda las bases.</t>
      </text>
    </comment>
    <comment authorId="0" ref="E22">
      <text>
        <t xml:space="preserve">Mes 1. Impuesto por venta = MAX(0; precio de venta - valor libro) × tasa de impuesto. No reconoce crédito por pérdida.</t>
      </text>
    </comment>
    <comment authorId="0" ref="AK21">
      <text>
        <t xml:space="preserve">Mes 33. Valor libro al cierre = inversión inicial y posteriores menos depreciación acumulada. Se limita a cero. Revisar que la depreciación no exceda las bases.</t>
      </text>
    </comment>
    <comment authorId="0" ref="F22">
      <text>
        <t xml:space="preserve">Mes 2. Impuesto por venta = MAX(0; precio de venta - valor libro) × tasa de impuesto. No reconoce crédito por pérdida.</t>
      </text>
    </comment>
    <comment authorId="0" ref="AL21">
      <text>
        <t xml:space="preserve">Mes 34. Valor libro al cierre = inversión inicial y posteriores menos depreciación acumulada. Se limita a cero. Revisar que la depreciación no exceda las bases.</t>
      </text>
    </comment>
    <comment authorId="0" ref="G22">
      <text>
        <t xml:space="preserve">Mes 3. Impuesto por venta = MAX(0; precio de venta - valor libro) × tasa de impuesto. No reconoce crédito por pérdida.</t>
      </text>
    </comment>
    <comment authorId="0" ref="AM21">
      <text>
        <t xml:space="preserve">Mes 35. Valor libro al cierre = inversión inicial y posteriores menos depreciación acumulada. Se limita a cero. Revisar que la depreciación no exceda las bases.</t>
      </text>
    </comment>
    <comment authorId="0" ref="H22">
      <text>
        <t xml:space="preserve">Mes 4. Impuesto por venta = MAX(0; precio de venta - valor libro) × tasa de impuesto. No reconoce crédito por pérdida.</t>
      </text>
    </comment>
    <comment authorId="0" ref="AN21">
      <text>
        <t xml:space="preserve">Mes 36. Valor libro al cierre = inversión inicial y posteriores menos depreciación acumulada. Se limita a cero. Revisar que la depreciación no exceda las bases.</t>
      </text>
    </comment>
    <comment authorId="0" ref="I22">
      <text>
        <t xml:space="preserve">Mes 5. Impuesto por venta = MAX(0; precio de venta - valor libro) × tasa de impuesto. No reconoce crédito por pérdida.</t>
      </text>
    </comment>
    <comment authorId="0" ref="AO21">
      <text>
        <t xml:space="preserve">Mes 37. Valor libro al cierre = inversión inicial y posteriores menos depreciación acumulada. Se limita a cero. Revisar que la depreciación no exceda las bases.</t>
      </text>
    </comment>
    <comment authorId="0" ref="J22">
      <text>
        <t xml:space="preserve">Mes 6. Impuesto por venta = MAX(0; precio de venta - valor libro) × tasa de impuesto. No reconoce crédito por pérdida.</t>
      </text>
    </comment>
    <comment authorId="0" ref="AP21">
      <text>
        <t xml:space="preserve">Mes 38. Valor libro al cierre = inversión inicial y posteriores menos depreciación acumulada. Se limita a cero. Revisar que la depreciación no exceda las bases.</t>
      </text>
    </comment>
    <comment authorId="0" ref="K22">
      <text>
        <t xml:space="preserve">Mes 7. Impuesto por venta = MAX(0; precio de venta - valor libro) × tasa de impuesto. No reconoce crédito por pérdida.</t>
      </text>
    </comment>
    <comment authorId="0" ref="AQ21">
      <text>
        <t xml:space="preserve">Mes 39. Valor libro al cierre = inversión inicial y posteriores menos depreciación acumulada. Se limita a cero. Revisar que la depreciación no exceda las bases.</t>
      </text>
    </comment>
    <comment authorId="0" ref="L22">
      <text>
        <t xml:space="preserve">Mes 8. Impuesto por venta = MAX(0; precio de venta - valor libro) × tasa de impuesto. No reconoce crédito por pérdida.</t>
      </text>
    </comment>
    <comment authorId="0" ref="AR21">
      <text>
        <t xml:space="preserve">Mes 40. Valor libro al cierre = inversión inicial y posteriores menos depreciación acumulada. Se limita a cero. Revisar que la depreciación no exceda las bases.</t>
      </text>
    </comment>
    <comment authorId="0" ref="M22">
      <text>
        <t xml:space="preserve">Mes 9. Impuesto por venta = MAX(0; precio de venta - valor libro) × tasa de impuesto. No reconoce crédito por pérdida.</t>
      </text>
    </comment>
    <comment authorId="0" ref="AS21">
      <text>
        <t xml:space="preserve">Mes 41. Valor libro al cierre = inversión inicial y posteriores menos depreciación acumulada. Se limita a cero. Revisar que la depreciación no exceda las bases.</t>
      </text>
    </comment>
    <comment authorId="0" ref="N22">
      <text>
        <t xml:space="preserve">Mes 10. Impuesto por venta = MAX(0; precio de venta - valor libro) × tasa de impuesto. No reconoce crédito por pérdida.</t>
      </text>
    </comment>
    <comment authorId="0" ref="AT21">
      <text>
        <t xml:space="preserve">Mes 42. Valor libro al cierre = inversión inicial y posteriores menos depreciación acumulada. Se limita a cero. Revisar que la depreciación no exceda las bases.</t>
      </text>
    </comment>
    <comment authorId="0" ref="O22">
      <text>
        <t xml:space="preserve">Mes 11. Impuesto por venta = MAX(0; precio de venta - valor libro) × tasa de impuesto. No reconoce crédito por pérdida.</t>
      </text>
    </comment>
    <comment authorId="0" ref="AU21">
      <text>
        <t xml:space="preserve">Mes 43. Valor libro al cierre = inversión inicial y posteriores menos depreciación acumulada. Se limita a cero. Revisar que la depreciación no exceda las bases.</t>
      </text>
    </comment>
    <comment authorId="0" ref="P22">
      <text>
        <t xml:space="preserve">Mes 12. Impuesto por venta = MAX(0; precio de venta - valor libro) × tasa de impuesto. No reconoce crédito por pérdida.</t>
      </text>
    </comment>
    <comment authorId="0" ref="AV21">
      <text>
        <t xml:space="preserve">Mes 44. Valor libro al cierre = inversión inicial y posteriores menos depreciación acumulada. Se limita a cero. Revisar que la depreciación no exceda las bases.</t>
      </text>
    </comment>
    <comment authorId="0" ref="Q22">
      <text>
        <t xml:space="preserve">Mes 13. Impuesto por venta = MAX(0; precio de venta - valor libro) × tasa de impuesto. No reconoce crédito por pérdida.</t>
      </text>
    </comment>
    <comment authorId="0" ref="AW21">
      <text>
        <t xml:space="preserve">Mes 45. Valor libro al cierre = inversión inicial y posteriores menos depreciación acumulada. Se limita a cero. Revisar que la depreciación no exceda las bases.</t>
      </text>
    </comment>
    <comment authorId="0" ref="R22">
      <text>
        <t xml:space="preserve">Mes 14. Impuesto por venta = MAX(0; precio de venta - valor libro) × tasa de impuesto. No reconoce crédito por pérdida.</t>
      </text>
    </comment>
    <comment authorId="0" ref="AX21">
      <text>
        <t xml:space="preserve">Mes 46. Valor libro al cierre = inversión inicial y posteriores menos depreciación acumulada. Se limita a cero. Revisar que la depreciación no exceda las bases.</t>
      </text>
    </comment>
    <comment authorId="0" ref="S22">
      <text>
        <t xml:space="preserve">Mes 15. Impuesto por venta = MAX(0; precio de venta - valor libro) × tasa de impuesto. No reconoce crédito por pérdida.</t>
      </text>
    </comment>
    <comment authorId="0" ref="AY21">
      <text>
        <t xml:space="preserve">Mes 47. Valor libro al cierre = inversión inicial y posteriores menos depreciación acumulada. Se limita a cero. Revisar que la depreciación no exceda las bases.</t>
      </text>
    </comment>
    <comment authorId="0" ref="T22">
      <text>
        <t xml:space="preserve">Mes 16. Impuesto por venta = MAX(0; precio de venta - valor libro) × tasa de impuesto. No reconoce crédito por pérdida.</t>
      </text>
    </comment>
    <comment authorId="0" ref="AZ21">
      <text>
        <t xml:space="preserve">Mes 48. Valor libro al cierre = inversión inicial y posteriores menos depreciación acumulada. Se limita a cero. Revisar que la depreciación no exceda las bases.</t>
      </text>
    </comment>
    <comment authorId="0" ref="U22">
      <text>
        <t xml:space="preserve">Mes 17. Impuesto por venta = MAX(0; precio de venta - valor libro) × tasa de impuesto. No reconoce crédito por pérdida.</t>
      </text>
    </comment>
    <comment authorId="0" ref="BA21">
      <text>
        <t xml:space="preserve">Mes 49. Valor libro al cierre = inversión inicial y posteriores menos depreciación acumulada. Se limita a cero. Revisar que la depreciación no exceda las bases.</t>
      </text>
    </comment>
    <comment authorId="0" ref="V22">
      <text>
        <t xml:space="preserve">Mes 18. Impuesto por venta = MAX(0; precio de venta - valor libro) × tasa de impuesto. No reconoce crédito por pérdida.</t>
      </text>
    </comment>
    <comment authorId="0" ref="BB21">
      <text>
        <t xml:space="preserve">Mes 50. Valor libro al cierre = inversión inicial y posteriores menos depreciación acumulada. Se limita a cero. Revisar que la depreciación no exceda las bases.</t>
      </text>
    </comment>
    <comment authorId="0" ref="W22">
      <text>
        <t xml:space="preserve">Mes 19. Impuesto por venta = MAX(0; precio de venta - valor libro) × tasa de impuesto. No reconoce crédito por pérdida.</t>
      </text>
    </comment>
    <comment authorId="0" ref="BC21">
      <text>
        <t xml:space="preserve">Mes 51. Valor libro al cierre = inversión inicial y posteriores menos depreciación acumulada. Se limita a cero. Revisar que la depreciación no exceda las bases.</t>
      </text>
    </comment>
    <comment authorId="0" ref="X22">
      <text>
        <t xml:space="preserve">Mes 20. Impuesto por venta = MAX(0; precio de venta - valor libro) × tasa de impuesto. No reconoce crédito por pérdida.</t>
      </text>
    </comment>
    <comment authorId="0" ref="BD21">
      <text>
        <t xml:space="preserve">Mes 52. Valor libro al cierre = inversión inicial y posteriores menos depreciación acumulada. Se limita a cero. Revisar que la depreciación no exceda las bases.</t>
      </text>
    </comment>
    <comment authorId="0" ref="Y22">
      <text>
        <t xml:space="preserve">Mes 21. Impuesto por venta = MAX(0; precio de venta - valor libro) × tasa de impuesto. No reconoce crédito por pérdida.</t>
      </text>
    </comment>
    <comment authorId="0" ref="BE21">
      <text>
        <t xml:space="preserve">Mes 53. Valor libro al cierre = inversión inicial y posteriores menos depreciación acumulada. Se limita a cero. Revisar que la depreciación no exceda las bases.</t>
      </text>
    </comment>
    <comment authorId="0" ref="Z22">
      <text>
        <t xml:space="preserve">Mes 22. Impuesto por venta = MAX(0; precio de venta - valor libro) × tasa de impuesto. No reconoce crédito por pérdida.</t>
      </text>
    </comment>
    <comment authorId="0" ref="BF21">
      <text>
        <t xml:space="preserve">Mes 54. Valor libro al cierre = inversión inicial y posteriores menos depreciación acumulada. Se limita a cero. Revisar que la depreciación no exceda las bases.</t>
      </text>
    </comment>
    <comment authorId="0" ref="AA22">
      <text>
        <t xml:space="preserve">Mes 23. Impuesto por venta = MAX(0; precio de venta - valor libro) × tasa de impuesto. No reconoce crédito por pérdida.</t>
      </text>
    </comment>
    <comment authorId="0" ref="BG21">
      <text>
        <t xml:space="preserve">Mes 55. Valor libro al cierre = inversión inicial y posteriores menos depreciación acumulada. Se limita a cero. Revisar que la depreciación no exceda las bases.</t>
      </text>
    </comment>
    <comment authorId="0" ref="AB22">
      <text>
        <t xml:space="preserve">Mes 24. Impuesto por venta = MAX(0; precio de venta - valor libro) × tasa de impuesto. No reconoce crédito por pérdida.</t>
      </text>
    </comment>
    <comment authorId="0" ref="BH21">
      <text>
        <t xml:space="preserve">Mes 56. Valor libro al cierre = inversión inicial y posteriores menos depreciación acumulada. Se limita a cero. Revisar que la depreciación no exceda las bases.</t>
      </text>
    </comment>
    <comment authorId="0" ref="AC22">
      <text>
        <t xml:space="preserve">Mes 25. Impuesto por venta = MAX(0; precio de venta - valor libro) × tasa de impuesto. No reconoce crédito por pérdida.</t>
      </text>
    </comment>
    <comment authorId="0" ref="BI21">
      <text>
        <t xml:space="preserve">Mes 57. Valor libro al cierre = inversión inicial y posteriores menos depreciación acumulada. Se limita a cero. Revisar que la depreciación no exceda las bases.</t>
      </text>
    </comment>
    <comment authorId="0" ref="AD22">
      <text>
        <t xml:space="preserve">Mes 26. Impuesto por venta = MAX(0; precio de venta - valor libro) × tasa de impuesto. No reconoce crédito por pérdida.</t>
      </text>
    </comment>
    <comment authorId="0" ref="BJ21">
      <text>
        <t xml:space="preserve">Mes 58. Valor libro al cierre = inversión inicial y posteriores menos depreciación acumulada. Se limita a cero. Revisar que la depreciación no exceda las bases.</t>
      </text>
    </comment>
    <comment authorId="0" ref="AE22">
      <text>
        <t xml:space="preserve">Mes 27. Impuesto por venta = MAX(0; precio de venta - valor libro) × tasa de impuesto. No reconoce crédito por pérdida.</t>
      </text>
    </comment>
    <comment authorId="0" ref="BK21">
      <text>
        <t xml:space="preserve">Mes 59. Valor libro al cierre = inversión inicial y posteriores menos depreciación acumulada. Se limita a cero. Revisar que la depreciación no exceda las bases.</t>
      </text>
    </comment>
    <comment authorId="0" ref="AF22">
      <text>
        <t xml:space="preserve">Mes 28. Impuesto por venta = MAX(0; precio de venta - valor libro) × tasa de impuesto. No reconoce crédito por pérdida.</t>
      </text>
    </comment>
    <comment authorId="0" ref="BL21">
      <text>
        <t xml:space="preserve">Mes 60. Valor libro al cierre = inversión inicial y posteriores menos depreciación acumulada. Se limita a cero. Revisar que la depreciación no exceda las bases.</t>
      </text>
    </comment>
    <comment authorId="0" ref="AG22">
      <text>
        <t xml:space="preserve">Mes 29. Impuesto por venta = MAX(0; precio de venta - valor libro) × tasa de impuesto. No reconoce crédito por pérdida.</t>
      </text>
    </comment>
    <comment authorId="0" ref="AH22">
      <text>
        <t xml:space="preserve">Mes 30. Impuesto por venta = MAX(0; precio de venta - valor libro) × tasa de impuesto. No reconoce crédito por pérdida.</t>
      </text>
    </comment>
    <comment authorId="0" ref="AI22">
      <text>
        <t xml:space="preserve">Mes 31. Impuesto por venta = MAX(0; precio de venta - valor libro) × tasa de impuesto. No reconoce crédito por pérdida.</t>
      </text>
    </comment>
    <comment authorId="0" ref="AJ22">
      <text>
        <t xml:space="preserve">Mes 32. Impuesto por venta = MAX(0; precio de venta - valor libro) × tasa de impuesto. No reconoce crédito por pérdida.</t>
      </text>
    </comment>
    <comment authorId="0" ref="AK22">
      <text>
        <t xml:space="preserve">Mes 33. Impuesto por venta = MAX(0; precio de venta - valor libro) × tasa de impuesto. No reconoce crédito por pérdida.</t>
      </text>
    </comment>
    <comment authorId="0" ref="AL22">
      <text>
        <t xml:space="preserve">Mes 34. Impuesto por venta = MAX(0; precio de venta - valor libro) × tasa de impuesto. No reconoce crédito por pérdida.</t>
      </text>
    </comment>
    <comment authorId="0" ref="AM22">
      <text>
        <t xml:space="preserve">Mes 35. Impuesto por venta = MAX(0; precio de venta - valor libro) × tasa de impuesto. No reconoce crédito por pérdida.</t>
      </text>
    </comment>
    <comment authorId="0" ref="AN22">
      <text>
        <t xml:space="preserve">Mes 36. Impuesto por venta = MAX(0; precio de venta - valor libro) × tasa de impuesto. No reconoce crédito por pérdida.</t>
      </text>
    </comment>
    <comment authorId="0" ref="AO22">
      <text>
        <t xml:space="preserve">Mes 37. Impuesto por venta = MAX(0; precio de venta - valor libro) × tasa de impuesto. No reconoce crédito por pérdida.</t>
      </text>
    </comment>
    <comment authorId="0" ref="AP22">
      <text>
        <t xml:space="preserve">Mes 38. Impuesto por venta = MAX(0; precio de venta - valor libro) × tasa de impuesto. No reconoce crédito por pérdida.</t>
      </text>
    </comment>
    <comment authorId="0" ref="AQ22">
      <text>
        <t xml:space="preserve">Mes 39. Impuesto por venta = MAX(0; precio de venta - valor libro) × tasa de impuesto. No reconoce crédito por pérdida.</t>
      </text>
    </comment>
    <comment authorId="0" ref="AR22">
      <text>
        <t xml:space="preserve">Mes 40. Impuesto por venta = MAX(0; precio de venta - valor libro) × tasa de impuesto. No reconoce crédito por pérdida.</t>
      </text>
    </comment>
    <comment authorId="0" ref="AS22">
      <text>
        <t xml:space="preserve">Mes 41. Impuesto por venta = MAX(0; precio de venta - valor libro) × tasa de impuesto. No reconoce crédito por pérdida.</t>
      </text>
    </comment>
    <comment authorId="0" ref="AT22">
      <text>
        <t xml:space="preserve">Mes 42. Impuesto por venta = MAX(0; precio de venta - valor libro) × tasa de impuesto. No reconoce crédito por pérdida.</t>
      </text>
    </comment>
    <comment authorId="0" ref="AU22">
      <text>
        <t xml:space="preserve">Mes 43. Impuesto por venta = MAX(0; precio de venta - valor libro) × tasa de impuesto. No reconoce crédito por pérdida.</t>
      </text>
    </comment>
    <comment authorId="0" ref="AV22">
      <text>
        <t xml:space="preserve">Mes 44. Impuesto por venta = MAX(0; precio de venta - valor libro) × tasa de impuesto. No reconoce crédito por pérdida.</t>
      </text>
    </comment>
    <comment authorId="0" ref="AW22">
      <text>
        <t xml:space="preserve">Mes 45. Impuesto por venta = MAX(0; precio de venta - valor libro) × tasa de impuesto. No reconoce crédito por pérdida.</t>
      </text>
    </comment>
    <comment authorId="0" ref="AX22">
      <text>
        <t xml:space="preserve">Mes 46. Impuesto por venta = MAX(0; precio de venta - valor libro) × tasa de impuesto. No reconoce crédito por pérdida.</t>
      </text>
    </comment>
    <comment authorId="0" ref="AY22">
      <text>
        <t xml:space="preserve">Mes 47. Impuesto por venta = MAX(0; precio de venta - valor libro) × tasa de impuesto. No reconoce crédito por pérdida.</t>
      </text>
    </comment>
    <comment authorId="0" ref="AZ22">
      <text>
        <t xml:space="preserve">Mes 48. Impuesto por venta = MAX(0; precio de venta - valor libro) × tasa de impuesto. No reconoce crédito por pérdida.</t>
      </text>
    </comment>
    <comment authorId="0" ref="BA22">
      <text>
        <t xml:space="preserve">Mes 49. Impuesto por venta = MAX(0; precio de venta - valor libro) × tasa de impuesto. No reconoce crédito por pérdida.</t>
      </text>
    </comment>
    <comment authorId="0" ref="BB22">
      <text>
        <t xml:space="preserve">Mes 50. Impuesto por venta = MAX(0; precio de venta - valor libro) × tasa de impuesto. No reconoce crédito por pérdida.</t>
      </text>
    </comment>
    <comment authorId="0" ref="BC22">
      <text>
        <t xml:space="preserve">Mes 51. Impuesto por venta = MAX(0; precio de venta - valor libro) × tasa de impuesto. No reconoce crédito por pérdida.</t>
      </text>
    </comment>
    <comment authorId="0" ref="BD22">
      <text>
        <t xml:space="preserve">Mes 52. Impuesto por venta = MAX(0; precio de venta - valor libro) × tasa de impuesto. No reconoce crédito por pérdida.</t>
      </text>
    </comment>
    <comment authorId="0" ref="BE22">
      <text>
        <t xml:space="preserve">Mes 53. Impuesto por venta = MAX(0; precio de venta - valor libro) × tasa de impuesto. No reconoce crédito por pérdida.</t>
      </text>
    </comment>
    <comment authorId="0" ref="BF22">
      <text>
        <t xml:space="preserve">Mes 54. Impuesto por venta = MAX(0; precio de venta - valor libro) × tasa de impuesto. No reconoce crédito por pérdida.</t>
      </text>
    </comment>
    <comment authorId="0" ref="BG22">
      <text>
        <t xml:space="preserve">Mes 55. Impuesto por venta = MAX(0; precio de venta - valor libro) × tasa de impuesto. No reconoce crédito por pérdida.</t>
      </text>
    </comment>
    <comment authorId="0" ref="BH22">
      <text>
        <t xml:space="preserve">Mes 56. Impuesto por venta = MAX(0; precio de venta - valor libro) × tasa de impuesto. No reconoce crédito por pérdida.</t>
      </text>
    </comment>
    <comment authorId="0" ref="BI22">
      <text>
        <t xml:space="preserve">Mes 57. Impuesto por venta = MAX(0; precio de venta - valor libro) × tasa de impuesto. No reconoce crédito por pérdida.</t>
      </text>
    </comment>
    <comment authorId="0" ref="BJ22">
      <text>
        <t xml:space="preserve">Mes 58. Impuesto por venta = MAX(0; precio de venta - valor libro) × tasa de impuesto. No reconoce crédito por pérdida.</t>
      </text>
    </comment>
    <comment authorId="0" ref="BK22">
      <text>
        <t xml:space="preserve">Mes 59. Impuesto por venta = MAX(0; precio de venta - valor libro) × tasa de impuesto. No reconoce crédito por pérdida.</t>
      </text>
    </comment>
    <comment authorId="0" ref="BL22">
      <text>
        <t xml:space="preserve">Mes 60. Impuesto por venta = MAX(0; precio de venta - valor libro) × tasa de impuesto. No reconoce crédito por pérdida.</t>
      </text>
    </comment>
    <comment authorId="0" ref="C24">
      <text>
        <t xml:space="preserve">Flujo libre del proyecto = NOPAT + depreciación - inversiones - aumento de capital de trabajo + recuperación CT + venta neta de impuesto. No incluye deuda o intereses.</t>
      </text>
    </comment>
    <comment authorId="0" ref="D24">
      <text>
        <t xml:space="preserve">Mes 0. Flujo libre del proyecto = NOPAT + depreciación - inversiones - aumento de capital de trabajo + recuperación CT + venta neta de impuesto. No incluye deuda o intereses.</t>
      </text>
    </comment>
    <comment authorId="0" ref="E24">
      <text>
        <t xml:space="preserve">Mes 1. Flujo libre del proyecto = NOPAT + depreciación - inversiones - aumento de capital de trabajo + recuperación CT + venta neta de impuesto. No incluye deuda o intereses.</t>
      </text>
    </comment>
    <comment authorId="0" ref="F24">
      <text>
        <t xml:space="preserve">Mes 2. Flujo libre del proyecto = NOPAT + depreciación - inversiones - aumento de capital de trabajo + recuperación CT + venta neta de impuesto. No incluye deuda o intereses.</t>
      </text>
    </comment>
    <comment authorId="0" ref="G24">
      <text>
        <t xml:space="preserve">Mes 3. Flujo libre del proyecto = NOPAT + depreciación - inversiones - aumento de capital de trabajo + recuperación CT + venta neta de impuesto. No incluye deuda o intereses.</t>
      </text>
    </comment>
    <comment authorId="0" ref="H24">
      <text>
        <t xml:space="preserve">Mes 4. Flujo libre del proyecto = NOPAT + depreciación - inversiones - aumento de capital de trabajo + recuperación CT + venta neta de impuesto. No incluye deuda o intereses.</t>
      </text>
    </comment>
    <comment authorId="0" ref="I24">
      <text>
        <t xml:space="preserve">Mes 5. Flujo libre del proyecto = NOPAT + depreciación - inversiones - aumento de capital de trabajo + recuperación CT + venta neta de impuesto. No incluye deuda o intereses.</t>
      </text>
    </comment>
    <comment authorId="0" ref="J24">
      <text>
        <t xml:space="preserve">Mes 6. Flujo libre del proyecto = NOPAT + depreciación - inversiones - aumento de capital de trabajo + recuperación CT + venta neta de impuesto. No incluye deuda o intereses.</t>
      </text>
    </comment>
    <comment authorId="0" ref="K24">
      <text>
        <t xml:space="preserve">Mes 7. Flujo libre del proyecto = NOPAT + depreciación - inversiones - aumento de capital de trabajo + recuperación CT + venta neta de impuesto. No incluye deuda o intereses.</t>
      </text>
    </comment>
    <comment authorId="0" ref="L24">
      <text>
        <t xml:space="preserve">Mes 8. Flujo libre del proyecto = NOPAT + depreciación - inversiones - aumento de capital de trabajo + recuperación CT + venta neta de impuesto. No incluye deuda o intereses.</t>
      </text>
    </comment>
    <comment authorId="0" ref="M24">
      <text>
        <t xml:space="preserve">Mes 9. Flujo libre del proyecto = NOPAT + depreciación - inversiones - aumento de capital de trabajo + recuperación CT + venta neta de impuesto. No incluye deuda o intereses.</t>
      </text>
    </comment>
    <comment authorId="0" ref="N24">
      <text>
        <t xml:space="preserve">Mes 10. Flujo libre del proyecto = NOPAT + depreciación - inversiones - aumento de capital de trabajo + recuperación CT + venta neta de impuesto. No incluye deuda o intereses.</t>
      </text>
    </comment>
    <comment authorId="0" ref="O24">
      <text>
        <t xml:space="preserve">Mes 11. Flujo libre del proyecto = NOPAT + depreciación - inversiones - aumento de capital de trabajo + recuperación CT + venta neta de impuesto. No incluye deuda o intereses.</t>
      </text>
    </comment>
    <comment authorId="0" ref="P24">
      <text>
        <t xml:space="preserve">Mes 12. Flujo libre del proyecto = NOPAT + depreciación - inversiones - aumento de capital de trabajo + recuperación CT + venta neta de impuesto. No incluye deuda o intereses.</t>
      </text>
    </comment>
    <comment authorId="0" ref="Q24">
      <text>
        <t xml:space="preserve">Mes 13. Flujo libre del proyecto = NOPAT + depreciación - inversiones - aumento de capital de trabajo + recuperación CT + venta neta de impuesto. No incluye deuda o intereses.</t>
      </text>
    </comment>
    <comment authorId="0" ref="R24">
      <text>
        <t xml:space="preserve">Mes 14. Flujo libre del proyecto = NOPAT + depreciación - inversiones - aumento de capital de trabajo + recuperación CT + venta neta de impuesto. No incluye deuda o intereses.</t>
      </text>
    </comment>
    <comment authorId="0" ref="S24">
      <text>
        <t xml:space="preserve">Mes 15. Flujo libre del proyecto = NOPAT + depreciación - inversiones - aumento de capital de trabajo + recuperación CT + venta neta de impuesto. No incluye deuda o intereses.</t>
      </text>
    </comment>
    <comment authorId="0" ref="T24">
      <text>
        <t xml:space="preserve">Mes 16. Flujo libre del proyecto = NOPAT + depreciación - inversiones - aumento de capital de trabajo + recuperación CT + venta neta de impuesto. No incluye deuda o intereses.</t>
      </text>
    </comment>
    <comment authorId="0" ref="U24">
      <text>
        <t xml:space="preserve">Mes 17. Flujo libre del proyecto = NOPAT + depreciación - inversiones - aumento de capital de trabajo + recuperación CT + venta neta de impuesto. No incluye deuda o intereses.</t>
      </text>
    </comment>
    <comment authorId="0" ref="V24">
      <text>
        <t xml:space="preserve">Mes 18. Flujo libre del proyecto = NOPAT + depreciación - inversiones - aumento de capital de trabajo + recuperación CT + venta neta de impuesto. No incluye deuda o intereses.</t>
      </text>
    </comment>
    <comment authorId="0" ref="W24">
      <text>
        <t xml:space="preserve">Mes 19. Flujo libre del proyecto = NOPAT + depreciación - inversiones - aumento de capital de trabajo + recuperación CT + venta neta de impuesto. No incluye deuda o intereses.</t>
      </text>
    </comment>
    <comment authorId="0" ref="X24">
      <text>
        <t xml:space="preserve">Mes 20. Flujo libre del proyecto = NOPAT + depreciación - inversiones - aumento de capital de trabajo + recuperación CT + venta neta de impuesto. No incluye deuda o intereses.</t>
      </text>
    </comment>
    <comment authorId="0" ref="Y24">
      <text>
        <t xml:space="preserve">Mes 21. Flujo libre del proyecto = NOPAT + depreciación - inversiones - aumento de capital de trabajo + recuperación CT + venta neta de impuesto. No incluye deuda o intereses.</t>
      </text>
    </comment>
    <comment authorId="0" ref="Z24">
      <text>
        <t xml:space="preserve">Mes 22. Flujo libre del proyecto = NOPAT + depreciación - inversiones - aumento de capital de trabajo + recuperación CT + venta neta de impuesto. No incluye deuda o intereses.</t>
      </text>
    </comment>
    <comment authorId="0" ref="AA24">
      <text>
        <t xml:space="preserve">Mes 23. Flujo libre del proyecto = NOPAT + depreciación - inversiones - aumento de capital de trabajo + recuperación CT + venta neta de impuesto. No incluye deuda o intereses.</t>
      </text>
    </comment>
    <comment authorId="0" ref="AB24">
      <text>
        <t xml:space="preserve">Mes 24. Flujo libre del proyecto = NOPAT + depreciación - inversiones - aumento de capital de trabajo + recuperación CT + venta neta de impuesto. No incluye deuda o intereses.</t>
      </text>
    </comment>
    <comment authorId="0" ref="AC24">
      <text>
        <t xml:space="preserve">Mes 25. Flujo libre del proyecto = NOPAT + depreciación - inversiones - aumento de capital de trabajo + recuperación CT + venta neta de impuesto. No incluye deuda o intereses.</t>
      </text>
    </comment>
    <comment authorId="0" ref="AD24">
      <text>
        <t xml:space="preserve">Mes 26. Flujo libre del proyecto = NOPAT + depreciación - inversiones - aumento de capital de trabajo + recuperación CT + venta neta de impuesto. No incluye deuda o intereses.</t>
      </text>
    </comment>
    <comment authorId="0" ref="AE24">
      <text>
        <t xml:space="preserve">Mes 27. Flujo libre del proyecto = NOPAT + depreciación - inversiones - aumento de capital de trabajo + recuperación CT + venta neta de impuesto. No incluye deuda o intereses.</t>
      </text>
    </comment>
    <comment authorId="0" ref="AF24">
      <text>
        <t xml:space="preserve">Mes 28. Flujo libre del proyecto = NOPAT + depreciación - inversiones - aumento de capital de trabajo + recuperación CT + venta neta de impuesto. No incluye deuda o intereses.</t>
      </text>
    </comment>
    <comment authorId="0" ref="AG24">
      <text>
        <t xml:space="preserve">Mes 29. Flujo libre del proyecto = NOPAT + depreciación - inversiones - aumento de capital de trabajo + recuperación CT + venta neta de impuesto. No incluye deuda o intereses.</t>
      </text>
    </comment>
    <comment authorId="0" ref="AH24">
      <text>
        <t xml:space="preserve">Mes 30. Flujo libre del proyecto = NOPAT + depreciación - inversiones - aumento de capital de trabajo + recuperación CT + venta neta de impuesto. No incluye deuda o intereses.</t>
      </text>
    </comment>
    <comment authorId="0" ref="C25">
      <text>
        <t xml:space="preserve">Factor de descuento = 1 / (1 + tasa mensual efectiva)^mes. Mes 0 tiene factor 1.</t>
      </text>
    </comment>
    <comment authorId="0" ref="AI24">
      <text>
        <t xml:space="preserve">Mes 31. Flujo libre del proyecto = NOPAT + depreciación - inversiones - aumento de capital de trabajo + recuperación CT + venta neta de impuesto. No incluye deuda o intereses.</t>
      </text>
    </comment>
    <comment authorId="0" ref="D25">
      <text>
        <t xml:space="preserve">Mes 0. Factor de descuento = 1 / (1 + tasa mensual efectiva)^mes. Mes 0 tiene factor 1.</t>
      </text>
    </comment>
    <comment authorId="0" ref="AJ24">
      <text>
        <t xml:space="preserve">Mes 32. Flujo libre del proyecto = NOPAT + depreciación - inversiones - aumento de capital de trabajo + recuperación CT + venta neta de impuesto. No incluye deuda o intereses.</t>
      </text>
    </comment>
    <comment authorId="0" ref="E25">
      <text>
        <t xml:space="preserve">Mes 1. Factor de descuento = 1 / (1 + tasa mensual efectiva)^mes. Mes 0 tiene factor 1.</t>
      </text>
    </comment>
    <comment authorId="0" ref="AK24">
      <text>
        <t xml:space="preserve">Mes 33. Flujo libre del proyecto = NOPAT + depreciación - inversiones - aumento de capital de trabajo + recuperación CT + venta neta de impuesto. No incluye deuda o intereses.</t>
      </text>
    </comment>
    <comment authorId="0" ref="F25">
      <text>
        <t xml:space="preserve">Mes 2. Factor de descuento = 1 / (1 + tasa mensual efectiva)^mes. Mes 0 tiene factor 1.</t>
      </text>
    </comment>
    <comment authorId="0" ref="AL24">
      <text>
        <t xml:space="preserve">Mes 34. Flujo libre del proyecto = NOPAT + depreciación - inversiones - aumento de capital de trabajo + recuperación CT + venta neta de impuesto. No incluye deuda o intereses.</t>
      </text>
    </comment>
    <comment authorId="0" ref="G25">
      <text>
        <t xml:space="preserve">Mes 3. Factor de descuento = 1 / (1 + tasa mensual efectiva)^mes. Mes 0 tiene factor 1.</t>
      </text>
    </comment>
    <comment authorId="0" ref="AM24">
      <text>
        <t xml:space="preserve">Mes 35. Flujo libre del proyecto = NOPAT + depreciación - inversiones - aumento de capital de trabajo + recuperación CT + venta neta de impuesto. No incluye deuda o intereses.</t>
      </text>
    </comment>
    <comment authorId="0" ref="H25">
      <text>
        <t xml:space="preserve">Mes 4. Factor de descuento = 1 / (1 + tasa mensual efectiva)^mes. Mes 0 tiene factor 1.</t>
      </text>
    </comment>
    <comment authorId="0" ref="AN24">
      <text>
        <t xml:space="preserve">Mes 36. Flujo libre del proyecto = NOPAT + depreciación - inversiones - aumento de capital de trabajo + recuperación CT + venta neta de impuesto. No incluye deuda o intereses.</t>
      </text>
    </comment>
    <comment authorId="0" ref="I25">
      <text>
        <t xml:space="preserve">Mes 5. Factor de descuento = 1 / (1 + tasa mensual efectiva)^mes. Mes 0 tiene factor 1.</t>
      </text>
    </comment>
    <comment authorId="0" ref="AO24">
      <text>
        <t xml:space="preserve">Mes 37. Flujo libre del proyecto = NOPAT + depreciación - inversiones - aumento de capital de trabajo + recuperación CT + venta neta de impuesto. No incluye deuda o intereses.</t>
      </text>
    </comment>
    <comment authorId="0" ref="J25">
      <text>
        <t xml:space="preserve">Mes 6. Factor de descuento = 1 / (1 + tasa mensual efectiva)^mes. Mes 0 tiene factor 1.</t>
      </text>
    </comment>
    <comment authorId="0" ref="AP24">
      <text>
        <t xml:space="preserve">Mes 38. Flujo libre del proyecto = NOPAT + depreciación - inversiones - aumento de capital de trabajo + recuperación CT + venta neta de impuesto. No incluye deuda o intereses.</t>
      </text>
    </comment>
    <comment authorId="0" ref="K25">
      <text>
        <t xml:space="preserve">Mes 7. Factor de descuento = 1 / (1 + tasa mensual efectiva)^mes. Mes 0 tiene factor 1.</t>
      </text>
    </comment>
    <comment authorId="0" ref="AQ24">
      <text>
        <t xml:space="preserve">Mes 39. Flujo libre del proyecto = NOPAT + depreciación - inversiones - aumento de capital de trabajo + recuperación CT + venta neta de impuesto. No incluye deuda o intereses.</t>
      </text>
    </comment>
    <comment authorId="0" ref="L25">
      <text>
        <t xml:space="preserve">Mes 8. Factor de descuento = 1 / (1 + tasa mensual efectiva)^mes. Mes 0 tiene factor 1.</t>
      </text>
    </comment>
    <comment authorId="0" ref="AR24">
      <text>
        <t xml:space="preserve">Mes 40. Flujo libre del proyecto = NOPAT + depreciación - inversiones - aumento de capital de trabajo + recuperación CT + venta neta de impuesto. No incluye deuda o intereses.</t>
      </text>
    </comment>
    <comment authorId="0" ref="M25">
      <text>
        <t xml:space="preserve">Mes 9. Factor de descuento = 1 / (1 + tasa mensual efectiva)^mes. Mes 0 tiene factor 1.</t>
      </text>
    </comment>
    <comment authorId="0" ref="AS24">
      <text>
        <t xml:space="preserve">Mes 41. Flujo libre del proyecto = NOPAT + depreciación - inversiones - aumento de capital de trabajo + recuperación CT + venta neta de impuesto. No incluye deuda o intereses.</t>
      </text>
    </comment>
    <comment authorId="0" ref="N25">
      <text>
        <t xml:space="preserve">Mes 10. Factor de descuento = 1 / (1 + tasa mensual efectiva)^mes. Mes 0 tiene factor 1.</t>
      </text>
    </comment>
    <comment authorId="0" ref="AT24">
      <text>
        <t xml:space="preserve">Mes 42. Flujo libre del proyecto = NOPAT + depreciación - inversiones - aumento de capital de trabajo + recuperación CT + venta neta de impuesto. No incluye deuda o intereses.</t>
      </text>
    </comment>
    <comment authorId="0" ref="O25">
      <text>
        <t xml:space="preserve">Mes 11. Factor de descuento = 1 / (1 + tasa mensual efectiva)^mes. Mes 0 tiene factor 1.</t>
      </text>
    </comment>
    <comment authorId="0" ref="AU24">
      <text>
        <t xml:space="preserve">Mes 43. Flujo libre del proyecto = NOPAT + depreciación - inversiones - aumento de capital de trabajo + recuperación CT + venta neta de impuesto. No incluye deuda o intereses.</t>
      </text>
    </comment>
    <comment authorId="0" ref="P25">
      <text>
        <t xml:space="preserve">Mes 12. Factor de descuento = 1 / (1 + tasa mensual efectiva)^mes. Mes 0 tiene factor 1.</t>
      </text>
    </comment>
    <comment authorId="0" ref="AV24">
      <text>
        <t xml:space="preserve">Mes 44. Flujo libre del proyecto = NOPAT + depreciación - inversiones - aumento de capital de trabajo + recuperación CT + venta neta de impuesto. No incluye deuda o intereses.</t>
      </text>
    </comment>
    <comment authorId="0" ref="Q25">
      <text>
        <t xml:space="preserve">Mes 13. Factor de descuento = 1 / (1 + tasa mensual efectiva)^mes. Mes 0 tiene factor 1.</t>
      </text>
    </comment>
    <comment authorId="0" ref="AW24">
      <text>
        <t xml:space="preserve">Mes 45. Flujo libre del proyecto = NOPAT + depreciación - inversiones - aumento de capital de trabajo + recuperación CT + venta neta de impuesto. No incluye deuda o intereses.</t>
      </text>
    </comment>
    <comment authorId="0" ref="R25">
      <text>
        <t xml:space="preserve">Mes 14. Factor de descuento = 1 / (1 + tasa mensual efectiva)^mes. Mes 0 tiene factor 1.</t>
      </text>
    </comment>
    <comment authorId="0" ref="AX24">
      <text>
        <t xml:space="preserve">Mes 46. Flujo libre del proyecto = NOPAT + depreciación - inversiones - aumento de capital de trabajo + recuperación CT + venta neta de impuesto. No incluye deuda o intereses.</t>
      </text>
    </comment>
    <comment authorId="0" ref="S25">
      <text>
        <t xml:space="preserve">Mes 15. Factor de descuento = 1 / (1 + tasa mensual efectiva)^mes. Mes 0 tiene factor 1.</t>
      </text>
    </comment>
    <comment authorId="0" ref="AY24">
      <text>
        <t xml:space="preserve">Mes 47. Flujo libre del proyecto = NOPAT + depreciación - inversiones - aumento de capital de trabajo + recuperación CT + venta neta de impuesto. No incluye deuda o intereses.</t>
      </text>
    </comment>
    <comment authorId="0" ref="T25">
      <text>
        <t xml:space="preserve">Mes 16. Factor de descuento = 1 / (1 + tasa mensual efectiva)^mes. Mes 0 tiene factor 1.</t>
      </text>
    </comment>
    <comment authorId="0" ref="AZ24">
      <text>
        <t xml:space="preserve">Mes 48. Flujo libre del proyecto = NOPAT + depreciación - inversiones - aumento de capital de trabajo + recuperación CT + venta neta de impuesto. No incluye deuda o intereses.</t>
      </text>
    </comment>
    <comment authorId="0" ref="U25">
      <text>
        <t xml:space="preserve">Mes 17. Factor de descuento = 1 / (1 + tasa mensual efectiva)^mes. Mes 0 tiene factor 1.</t>
      </text>
    </comment>
    <comment authorId="0" ref="BA24">
      <text>
        <t xml:space="preserve">Mes 49. Flujo libre del proyecto = NOPAT + depreciación - inversiones - aumento de capital de trabajo + recuperación CT + venta neta de impuesto. No incluye deuda o intereses.</t>
      </text>
    </comment>
    <comment authorId="0" ref="V25">
      <text>
        <t xml:space="preserve">Mes 18. Factor de descuento = 1 / (1 + tasa mensual efectiva)^mes. Mes 0 tiene factor 1.</t>
      </text>
    </comment>
    <comment authorId="0" ref="BB24">
      <text>
        <t xml:space="preserve">Mes 50. Flujo libre del proyecto = NOPAT + depreciación - inversiones - aumento de capital de trabajo + recuperación CT + venta neta de impuesto. No incluye deuda o intereses.</t>
      </text>
    </comment>
    <comment authorId="0" ref="W25">
      <text>
        <t xml:space="preserve">Mes 19. Factor de descuento = 1 / (1 + tasa mensual efectiva)^mes. Mes 0 tiene factor 1.</t>
      </text>
    </comment>
    <comment authorId="0" ref="BC24">
      <text>
        <t xml:space="preserve">Mes 51. Flujo libre del proyecto = NOPAT + depreciación - inversiones - aumento de capital de trabajo + recuperación CT + venta neta de impuesto. No incluye deuda o intereses.</t>
      </text>
    </comment>
    <comment authorId="0" ref="X25">
      <text>
        <t xml:space="preserve">Mes 20. Factor de descuento = 1 / (1 + tasa mensual efectiva)^mes. Mes 0 tiene factor 1.</t>
      </text>
    </comment>
    <comment authorId="0" ref="BD24">
      <text>
        <t xml:space="preserve">Mes 52. Flujo libre del proyecto = NOPAT + depreciación - inversiones - aumento de capital de trabajo + recuperación CT + venta neta de impuesto. No incluye deuda o intereses.</t>
      </text>
    </comment>
    <comment authorId="0" ref="Y25">
      <text>
        <t xml:space="preserve">Mes 21. Factor de descuento = 1 / (1 + tasa mensual efectiva)^mes. Mes 0 tiene factor 1.</t>
      </text>
    </comment>
    <comment authorId="0" ref="BE24">
      <text>
        <t xml:space="preserve">Mes 53. Flujo libre del proyecto = NOPAT + depreciación - inversiones - aumento de capital de trabajo + recuperación CT + venta neta de impuesto. No incluye deuda o intereses.</t>
      </text>
    </comment>
    <comment authorId="0" ref="Z25">
      <text>
        <t xml:space="preserve">Mes 22. Factor de descuento = 1 / (1 + tasa mensual efectiva)^mes. Mes 0 tiene factor 1.</t>
      </text>
    </comment>
    <comment authorId="0" ref="BF24">
      <text>
        <t xml:space="preserve">Mes 54. Flujo libre del proyecto = NOPAT + depreciación - inversiones - aumento de capital de trabajo + recuperación CT + venta neta de impuesto. No incluye deuda o intereses.</t>
      </text>
    </comment>
    <comment authorId="0" ref="AA25">
      <text>
        <t xml:space="preserve">Mes 23. Factor de descuento = 1 / (1 + tasa mensual efectiva)^mes. Mes 0 tiene factor 1.</t>
      </text>
    </comment>
    <comment authorId="0" ref="BG24">
      <text>
        <t xml:space="preserve">Mes 55. Flujo libre del proyecto = NOPAT + depreciación - inversiones - aumento de capital de trabajo + recuperación CT + venta neta de impuesto. No incluye deuda o intereses.</t>
      </text>
    </comment>
    <comment authorId="0" ref="AB25">
      <text>
        <t xml:space="preserve">Mes 24. Factor de descuento = 1 / (1 + tasa mensual efectiva)^mes. Mes 0 tiene factor 1.</t>
      </text>
    </comment>
    <comment authorId="0" ref="BH24">
      <text>
        <t xml:space="preserve">Mes 56. Flujo libre del proyecto = NOPAT + depreciación - inversiones - aumento de capital de trabajo + recuperación CT + venta neta de impuesto. No incluye deuda o intereses.</t>
      </text>
    </comment>
    <comment authorId="0" ref="AC25">
      <text>
        <t xml:space="preserve">Mes 25. Factor de descuento = 1 / (1 + tasa mensual efectiva)^mes. Mes 0 tiene factor 1.</t>
      </text>
    </comment>
    <comment authorId="0" ref="BI24">
      <text>
        <t xml:space="preserve">Mes 57. Flujo libre del proyecto = NOPAT + depreciación - inversiones - aumento de capital de trabajo + recuperación CT + venta neta de impuesto. No incluye deuda o intereses.</t>
      </text>
    </comment>
    <comment authorId="0" ref="AD25">
      <text>
        <t xml:space="preserve">Mes 26. Factor de descuento = 1 / (1 + tasa mensual efectiva)^mes. Mes 0 tiene factor 1.</t>
      </text>
    </comment>
    <comment authorId="0" ref="BJ24">
      <text>
        <t xml:space="preserve">Mes 58. Flujo libre del proyecto = NOPAT + depreciación - inversiones - aumento de capital de trabajo + recuperación CT + venta neta de impuesto. No incluye deuda o intereses.</t>
      </text>
    </comment>
    <comment authorId="0" ref="AE25">
      <text>
        <t xml:space="preserve">Mes 27. Factor de descuento = 1 / (1 + tasa mensual efectiva)^mes. Mes 0 tiene factor 1.</t>
      </text>
    </comment>
    <comment authorId="0" ref="BK24">
      <text>
        <t xml:space="preserve">Mes 59. Flujo libre del proyecto = NOPAT + depreciación - inversiones - aumento de capital de trabajo + recuperación CT + venta neta de impuesto. No incluye deuda o intereses.</t>
      </text>
    </comment>
    <comment authorId="0" ref="AF25">
      <text>
        <t xml:space="preserve">Mes 28. Factor de descuento = 1 / (1 + tasa mensual efectiva)^mes. Mes 0 tiene factor 1.</t>
      </text>
    </comment>
    <comment authorId="0" ref="BL24">
      <text>
        <t xml:space="preserve">Mes 60. Flujo libre del proyecto = NOPAT + depreciación - inversiones - aumento de capital de trabajo + recuperación CT + venta neta de impuesto. No incluye deuda o intereses.</t>
      </text>
    </comment>
    <comment authorId="0" ref="AG25">
      <text>
        <t xml:space="preserve">Mes 29. Factor de descuento = 1 / (1 + tasa mensual efectiva)^mes. Mes 0 tiene factor 1.</t>
      </text>
    </comment>
    <comment authorId="0" ref="AH25">
      <text>
        <t xml:space="preserve">Mes 30. Factor de descuento = 1 / (1 + tasa mensual efectiva)^mes. Mes 0 tiene factor 1.</t>
      </text>
    </comment>
    <comment authorId="0" ref="C26">
      <text>
        <t xml:space="preserve">Flujo descontado = flujo libre × factor de descuento. La suma del mes 0 al 60 coincide con el VAN.</t>
      </text>
    </comment>
    <comment authorId="0" ref="AI25">
      <text>
        <t xml:space="preserve">Mes 31. Factor de descuento = 1 / (1 + tasa mensual efectiva)^mes. Mes 0 tiene factor 1.</t>
      </text>
    </comment>
    <comment authorId="0" ref="D26">
      <text>
        <t xml:space="preserve">Mes 0. Flujo descontado = flujo libre × factor de descuento. La suma del mes 0 al 60 coincide con el VAN.</t>
      </text>
    </comment>
    <comment authorId="0" ref="AJ25">
      <text>
        <t xml:space="preserve">Mes 32. Factor de descuento = 1 / (1 + tasa mensual efectiva)^mes. Mes 0 tiene factor 1.</t>
      </text>
    </comment>
    <comment authorId="0" ref="E26">
      <text>
        <t xml:space="preserve">Mes 1. Flujo descontado = flujo libre × factor de descuento. La suma del mes 0 al 60 coincide con el VAN.</t>
      </text>
    </comment>
    <comment authorId="0" ref="AK25">
      <text>
        <t xml:space="preserve">Mes 33. Factor de descuento = 1 / (1 + tasa mensual efectiva)^mes. Mes 0 tiene factor 1.</t>
      </text>
    </comment>
    <comment authorId="0" ref="F26">
      <text>
        <t xml:space="preserve">Mes 2. Flujo descontado = flujo libre × factor de descuento. La suma del mes 0 al 60 coincide con el VAN.</t>
      </text>
    </comment>
    <comment authorId="0" ref="AL25">
      <text>
        <t xml:space="preserve">Mes 34. Factor de descuento = 1 / (1 + tasa mensual efectiva)^mes. Mes 0 tiene factor 1.</t>
      </text>
    </comment>
    <comment authorId="0" ref="G26">
      <text>
        <t xml:space="preserve">Mes 3. Flujo descontado = flujo libre × factor de descuento. La suma del mes 0 al 60 coincide con el VAN.</t>
      </text>
    </comment>
    <comment authorId="0" ref="AM25">
      <text>
        <t xml:space="preserve">Mes 35. Factor de descuento = 1 / (1 + tasa mensual efectiva)^mes. Mes 0 tiene factor 1.</t>
      </text>
    </comment>
    <comment authorId="0" ref="H26">
      <text>
        <t xml:space="preserve">Mes 4. Flujo descontado = flujo libre × factor de descuento. La suma del mes 0 al 60 coincide con el VAN.</t>
      </text>
    </comment>
    <comment authorId="0" ref="AN25">
      <text>
        <t xml:space="preserve">Mes 36. Factor de descuento = 1 / (1 + tasa mensual efectiva)^mes. Mes 0 tiene factor 1.</t>
      </text>
    </comment>
    <comment authorId="0" ref="I26">
      <text>
        <t xml:space="preserve">Mes 5. Flujo descontado = flujo libre × factor de descuento. La suma del mes 0 al 60 coincide con el VAN.</t>
      </text>
    </comment>
    <comment authorId="0" ref="AO25">
      <text>
        <t xml:space="preserve">Mes 37. Factor de descuento = 1 / (1 + tasa mensual efectiva)^mes. Mes 0 tiene factor 1.</t>
      </text>
    </comment>
    <comment authorId="0" ref="J26">
      <text>
        <t xml:space="preserve">Mes 6. Flujo descontado = flujo libre × factor de descuento. La suma del mes 0 al 60 coincide con el VAN.</t>
      </text>
    </comment>
    <comment authorId="0" ref="AP25">
      <text>
        <t xml:space="preserve">Mes 38. Factor de descuento = 1 / (1 + tasa mensual efectiva)^mes. Mes 0 tiene factor 1.</t>
      </text>
    </comment>
    <comment authorId="0" ref="K26">
      <text>
        <t xml:space="preserve">Mes 7. Flujo descontado = flujo libre × factor de descuento. La suma del mes 0 al 60 coincide con el VAN.</t>
      </text>
    </comment>
    <comment authorId="0" ref="AQ25">
      <text>
        <t xml:space="preserve">Mes 39. Factor de descuento = 1 / (1 + tasa mensual efectiva)^mes. Mes 0 tiene factor 1.</t>
      </text>
    </comment>
    <comment authorId="0" ref="L26">
      <text>
        <t xml:space="preserve">Mes 8. Flujo descontado = flujo libre × factor de descuento. La suma del mes 0 al 60 coincide con el VAN.</t>
      </text>
    </comment>
    <comment authorId="0" ref="AR25">
      <text>
        <t xml:space="preserve">Mes 40. Factor de descuento = 1 / (1 + tasa mensual efectiva)^mes. Mes 0 tiene factor 1.</t>
      </text>
    </comment>
    <comment authorId="0" ref="M26">
      <text>
        <t xml:space="preserve">Mes 9. Flujo descontado = flujo libre × factor de descuento. La suma del mes 0 al 60 coincide con el VAN.</t>
      </text>
    </comment>
    <comment authorId="0" ref="AS25">
      <text>
        <t xml:space="preserve">Mes 41. Factor de descuento = 1 / (1 + tasa mensual efectiva)^mes. Mes 0 tiene factor 1.</t>
      </text>
    </comment>
    <comment authorId="0" ref="N26">
      <text>
        <t xml:space="preserve">Mes 10. Flujo descontado = flujo libre × factor de descuento. La suma del mes 0 al 60 coincide con el VAN.</t>
      </text>
    </comment>
    <comment authorId="0" ref="AT25">
      <text>
        <t xml:space="preserve">Mes 42. Factor de descuento = 1 / (1 + tasa mensual efectiva)^mes. Mes 0 tiene factor 1.</t>
      </text>
    </comment>
    <comment authorId="0" ref="O26">
      <text>
        <t xml:space="preserve">Mes 11. Flujo descontado = flujo libre × factor de descuento. La suma del mes 0 al 60 coincide con el VAN.</t>
      </text>
    </comment>
    <comment authorId="0" ref="AU25">
      <text>
        <t xml:space="preserve">Mes 43. Factor de descuento = 1 / (1 + tasa mensual efectiva)^mes. Mes 0 tiene factor 1.</t>
      </text>
    </comment>
    <comment authorId="0" ref="P26">
      <text>
        <t xml:space="preserve">Mes 12. Flujo descontado = flujo libre × factor de descuento. La suma del mes 0 al 60 coincide con el VAN.</t>
      </text>
    </comment>
    <comment authorId="0" ref="AV25">
      <text>
        <t xml:space="preserve">Mes 44. Factor de descuento = 1 / (1 + tasa mensual efectiva)^mes. Mes 0 tiene factor 1.</t>
      </text>
    </comment>
    <comment authorId="0" ref="Q26">
      <text>
        <t xml:space="preserve">Mes 13. Flujo descontado = flujo libre × factor de descuento. La suma del mes 0 al 60 coincide con el VAN.</t>
      </text>
    </comment>
    <comment authorId="0" ref="AW25">
      <text>
        <t xml:space="preserve">Mes 45. Factor de descuento = 1 / (1 + tasa mensual efectiva)^mes. Mes 0 tiene factor 1.</t>
      </text>
    </comment>
    <comment authorId="0" ref="R26">
      <text>
        <t xml:space="preserve">Mes 14. Flujo descontado = flujo libre × factor de descuento. La suma del mes 0 al 60 coincide con el VAN.</t>
      </text>
    </comment>
    <comment authorId="0" ref="AX25">
      <text>
        <t xml:space="preserve">Mes 46. Factor de descuento = 1 / (1 + tasa mensual efectiva)^mes. Mes 0 tiene factor 1.</t>
      </text>
    </comment>
    <comment authorId="0" ref="S26">
      <text>
        <t xml:space="preserve">Mes 15. Flujo descontado = flujo libre × factor de descuento. La suma del mes 0 al 60 coincide con el VAN.</t>
      </text>
    </comment>
    <comment authorId="0" ref="AY25">
      <text>
        <t xml:space="preserve">Mes 47. Factor de descuento = 1 / (1 + tasa mensual efectiva)^mes. Mes 0 tiene factor 1.</t>
      </text>
    </comment>
    <comment authorId="0" ref="T26">
      <text>
        <t xml:space="preserve">Mes 16. Flujo descontado = flujo libre × factor de descuento. La suma del mes 0 al 60 coincide con el VAN.</t>
      </text>
    </comment>
    <comment authorId="0" ref="AZ25">
      <text>
        <t xml:space="preserve">Mes 48. Factor de descuento = 1 / (1 + tasa mensual efectiva)^mes. Mes 0 tiene factor 1.</t>
      </text>
    </comment>
    <comment authorId="0" ref="U26">
      <text>
        <t xml:space="preserve">Mes 17. Flujo descontado = flujo libre × factor de descuento. La suma del mes 0 al 60 coincide con el VAN.</t>
      </text>
    </comment>
    <comment authorId="0" ref="BA25">
      <text>
        <t xml:space="preserve">Mes 49. Factor de descuento = 1 / (1 + tasa mensual efectiva)^mes. Mes 0 tiene factor 1.</t>
      </text>
    </comment>
    <comment authorId="0" ref="V26">
      <text>
        <t xml:space="preserve">Mes 18. Flujo descontado = flujo libre × factor de descuento. La suma del mes 0 al 60 coincide con el VAN.</t>
      </text>
    </comment>
    <comment authorId="0" ref="BB25">
      <text>
        <t xml:space="preserve">Mes 50. Factor de descuento = 1 / (1 + tasa mensual efectiva)^mes. Mes 0 tiene factor 1.</t>
      </text>
    </comment>
    <comment authorId="0" ref="W26">
      <text>
        <t xml:space="preserve">Mes 19. Flujo descontado = flujo libre × factor de descuento. La suma del mes 0 al 60 coincide con el VAN.</t>
      </text>
    </comment>
    <comment authorId="0" ref="BC25">
      <text>
        <t xml:space="preserve">Mes 51. Factor de descuento = 1 / (1 + tasa mensual efectiva)^mes. Mes 0 tiene factor 1.</t>
      </text>
    </comment>
    <comment authorId="0" ref="X26">
      <text>
        <t xml:space="preserve">Mes 20. Flujo descontado = flujo libre × factor de descuento. La suma del mes 0 al 60 coincide con el VAN.</t>
      </text>
    </comment>
    <comment authorId="0" ref="BD25">
      <text>
        <t xml:space="preserve">Mes 52. Factor de descuento = 1 / (1 + tasa mensual efectiva)^mes. Mes 0 tiene factor 1.</t>
      </text>
    </comment>
    <comment authorId="0" ref="Y26">
      <text>
        <t xml:space="preserve">Mes 21. Flujo descontado = flujo libre × factor de descuento. La suma del mes 0 al 60 coincide con el VAN.</t>
      </text>
    </comment>
    <comment authorId="0" ref="BE25">
      <text>
        <t xml:space="preserve">Mes 53. Factor de descuento = 1 / (1 + tasa mensual efectiva)^mes. Mes 0 tiene factor 1.</t>
      </text>
    </comment>
    <comment authorId="0" ref="Z26">
      <text>
        <t xml:space="preserve">Mes 22. Flujo descontado = flujo libre × factor de descuento. La suma del mes 0 al 60 coincide con el VAN.</t>
      </text>
    </comment>
    <comment authorId="0" ref="BF25">
      <text>
        <t xml:space="preserve">Mes 54. Factor de descuento = 1 / (1 + tasa mensual efectiva)^mes. Mes 0 tiene factor 1.</t>
      </text>
    </comment>
    <comment authorId="0" ref="AA26">
      <text>
        <t xml:space="preserve">Mes 23. Flujo descontado = flujo libre × factor de descuento. La suma del mes 0 al 60 coincide con el VAN.</t>
      </text>
    </comment>
    <comment authorId="0" ref="BG25">
      <text>
        <t xml:space="preserve">Mes 55. Factor de descuento = 1 / (1 + tasa mensual efectiva)^mes. Mes 0 tiene factor 1.</t>
      </text>
    </comment>
    <comment authorId="0" ref="AB26">
      <text>
        <t xml:space="preserve">Mes 24. Flujo descontado = flujo libre × factor de descuento. La suma del mes 0 al 60 coincide con el VAN.</t>
      </text>
    </comment>
    <comment authorId="0" ref="BH25">
      <text>
        <t xml:space="preserve">Mes 56. Factor de descuento = 1 / (1 + tasa mensual efectiva)^mes. Mes 0 tiene factor 1.</t>
      </text>
    </comment>
    <comment authorId="0" ref="AC26">
      <text>
        <t xml:space="preserve">Mes 25. Flujo descontado = flujo libre × factor de descuento. La suma del mes 0 al 60 coincide con el VAN.</t>
      </text>
    </comment>
    <comment authorId="0" ref="BI25">
      <text>
        <t xml:space="preserve">Mes 57. Factor de descuento = 1 / (1 + tasa mensual efectiva)^mes. Mes 0 tiene factor 1.</t>
      </text>
    </comment>
    <comment authorId="0" ref="AD26">
      <text>
        <t xml:space="preserve">Mes 26. Flujo descontado = flujo libre × factor de descuento. La suma del mes 0 al 60 coincide con el VAN.</t>
      </text>
    </comment>
    <comment authorId="0" ref="BJ25">
      <text>
        <t xml:space="preserve">Mes 58. Factor de descuento = 1 / (1 + tasa mensual efectiva)^mes. Mes 0 tiene factor 1.</t>
      </text>
    </comment>
    <comment authorId="0" ref="AE26">
      <text>
        <t xml:space="preserve">Mes 27. Flujo descontado = flujo libre × factor de descuento. La suma del mes 0 al 60 coincide con el VAN.</t>
      </text>
    </comment>
    <comment authorId="0" ref="BK25">
      <text>
        <t xml:space="preserve">Mes 59. Factor de descuento = 1 / (1 + tasa mensual efectiva)^mes. Mes 0 tiene factor 1.</t>
      </text>
    </comment>
    <comment authorId="0" ref="AF26">
      <text>
        <t xml:space="preserve">Mes 28. Flujo descontado = flujo libre × factor de descuento. La suma del mes 0 al 60 coincide con el VAN.</t>
      </text>
    </comment>
    <comment authorId="0" ref="BL25">
      <text>
        <t xml:space="preserve">Mes 60. Factor de descuento = 1 / (1 + tasa mensual efectiva)^mes. Mes 0 tiene factor 1.</t>
      </text>
    </comment>
    <comment authorId="0" ref="AG26">
      <text>
        <t xml:space="preserve">Mes 29. Flujo descontado = flujo libre × factor de descuento. La suma del mes 0 al 60 coincide con el VAN.</t>
      </text>
    </comment>
    <comment authorId="0" ref="AH26">
      <text>
        <t xml:space="preserve">Mes 30. Flujo descontado = flujo libre × factor de descuento. La suma del mes 0 al 60 coincide con el VAN.</t>
      </text>
    </comment>
    <comment authorId="0" ref="C27">
      <text>
        <t xml:space="preserve">Flujo libre acumulado desde mes 0. Incluye inversión inicial negativa. El primer cruce a cero permite estimar recuperación simple.</t>
      </text>
    </comment>
    <comment authorId="0" ref="AI26">
      <text>
        <t xml:space="preserve">Mes 31. Flujo descontado = flujo libre × factor de descuento. La suma del mes 0 al 60 coincide con el VAN.</t>
      </text>
    </comment>
    <comment authorId="0" ref="D27">
      <text>
        <t xml:space="preserve">Mes 0. Flujo libre acumulado desde mes 0. Incluye inversión inicial negativa. El primer cruce a cero permite estimar recuperación simple.</t>
      </text>
    </comment>
    <comment authorId="0" ref="AJ26">
      <text>
        <t xml:space="preserve">Mes 32. Flujo descontado = flujo libre × factor de descuento. La suma del mes 0 al 60 coincide con el VAN.</t>
      </text>
    </comment>
    <comment authorId="0" ref="E27">
      <text>
        <t xml:space="preserve">Mes 1. Flujo libre acumulado desde mes 0. Incluye inversión inicial negativa. El primer cruce a cero permite estimar recuperación simple.</t>
      </text>
    </comment>
    <comment authorId="0" ref="AK26">
      <text>
        <t xml:space="preserve">Mes 33. Flujo descontado = flujo libre × factor de descuento. La suma del mes 0 al 60 coincide con el VAN.</t>
      </text>
    </comment>
    <comment authorId="0" ref="F27">
      <text>
        <t xml:space="preserve">Mes 2. Flujo libre acumulado desde mes 0. Incluye inversión inicial negativa. El primer cruce a cero permite estimar recuperación simple.</t>
      </text>
    </comment>
    <comment authorId="0" ref="AL26">
      <text>
        <t xml:space="preserve">Mes 34. Flujo descontado = flujo libre × factor de descuento. La suma del mes 0 al 60 coincide con el VAN.</t>
      </text>
    </comment>
    <comment authorId="0" ref="G27">
      <text>
        <t xml:space="preserve">Mes 3. Flujo libre acumulado desde mes 0. Incluye inversión inicial negativa. El primer cruce a cero permite estimar recuperación simple.</t>
      </text>
    </comment>
    <comment authorId="0" ref="AM26">
      <text>
        <t xml:space="preserve">Mes 35. Flujo descontado = flujo libre × factor de descuento. La suma del mes 0 al 60 coincide con el VAN.</t>
      </text>
    </comment>
    <comment authorId="0" ref="H27">
      <text>
        <t xml:space="preserve">Mes 4. Flujo libre acumulado desde mes 0. Incluye inversión inicial negativa. El primer cruce a cero permite estimar recuperación simple.</t>
      </text>
    </comment>
    <comment authorId="0" ref="AN26">
      <text>
        <t xml:space="preserve">Mes 36. Flujo descontado = flujo libre × factor de descuento. La suma del mes 0 al 60 coincide con el VAN.</t>
      </text>
    </comment>
    <comment authorId="0" ref="I27">
      <text>
        <t xml:space="preserve">Mes 5. Flujo libre acumulado desde mes 0. Incluye inversión inicial negativa. El primer cruce a cero permite estimar recuperación simple.</t>
      </text>
    </comment>
    <comment authorId="0" ref="AO26">
      <text>
        <t xml:space="preserve">Mes 37. Flujo descontado = flujo libre × factor de descuento. La suma del mes 0 al 60 coincide con el VAN.</t>
      </text>
    </comment>
    <comment authorId="0" ref="J27">
      <text>
        <t xml:space="preserve">Mes 6. Flujo libre acumulado desde mes 0. Incluye inversión inicial negativa. El primer cruce a cero permite estimar recuperación simple.</t>
      </text>
    </comment>
    <comment authorId="0" ref="AP26">
      <text>
        <t xml:space="preserve">Mes 38. Flujo descontado = flujo libre × factor de descuento. La suma del mes 0 al 60 coincide con el VAN.</t>
      </text>
    </comment>
    <comment authorId="0" ref="K27">
      <text>
        <t xml:space="preserve">Mes 7. Flujo libre acumulado desde mes 0. Incluye inversión inicial negativa. El primer cruce a cero permite estimar recuperación simple.</t>
      </text>
    </comment>
    <comment authorId="0" ref="AQ26">
      <text>
        <t xml:space="preserve">Mes 39. Flujo descontado = flujo libre × factor de descuento. La suma del mes 0 al 60 coincide con el VAN.</t>
      </text>
    </comment>
    <comment authorId="0" ref="L27">
      <text>
        <t xml:space="preserve">Mes 8. Flujo libre acumulado desde mes 0. Incluye inversión inicial negativa. El primer cruce a cero permite estimar recuperación simple.</t>
      </text>
    </comment>
    <comment authorId="0" ref="AR26">
      <text>
        <t xml:space="preserve">Mes 40. Flujo descontado = flujo libre × factor de descuento. La suma del mes 0 al 60 coincide con el VAN.</t>
      </text>
    </comment>
    <comment authorId="0" ref="M27">
      <text>
        <t xml:space="preserve">Mes 9. Flujo libre acumulado desde mes 0. Incluye inversión inicial negativa. El primer cruce a cero permite estimar recuperación simple.</t>
      </text>
    </comment>
    <comment authorId="0" ref="AS26">
      <text>
        <t xml:space="preserve">Mes 41. Flujo descontado = flujo libre × factor de descuento. La suma del mes 0 al 60 coincide con el VAN.</t>
      </text>
    </comment>
    <comment authorId="0" ref="N27">
      <text>
        <t xml:space="preserve">Mes 10. Flujo libre acumulado desde mes 0. Incluye inversión inicial negativa. El primer cruce a cero permite estimar recuperación simple.</t>
      </text>
    </comment>
    <comment authorId="0" ref="AT26">
      <text>
        <t xml:space="preserve">Mes 42. Flujo descontado = flujo libre × factor de descuento. La suma del mes 0 al 60 coincide con el VAN.</t>
      </text>
    </comment>
    <comment authorId="0" ref="O27">
      <text>
        <t xml:space="preserve">Mes 11. Flujo libre acumulado desde mes 0. Incluye inversión inicial negativa. El primer cruce a cero permite estimar recuperación simple.</t>
      </text>
    </comment>
    <comment authorId="0" ref="AU26">
      <text>
        <t xml:space="preserve">Mes 43. Flujo descontado = flujo libre × factor de descuento. La suma del mes 0 al 60 coincide con el VAN.</t>
      </text>
    </comment>
    <comment authorId="0" ref="P27">
      <text>
        <t xml:space="preserve">Mes 12. Flujo libre acumulado desde mes 0. Incluye inversión inicial negativa. El primer cruce a cero permite estimar recuperación simple.</t>
      </text>
    </comment>
    <comment authorId="0" ref="AV26">
      <text>
        <t xml:space="preserve">Mes 44. Flujo descontado = flujo libre × factor de descuento. La suma del mes 0 al 60 coincide con el VAN.</t>
      </text>
    </comment>
    <comment authorId="0" ref="Q27">
      <text>
        <t xml:space="preserve">Mes 13. Flujo libre acumulado desde mes 0. Incluye inversión inicial negativa. El primer cruce a cero permite estimar recuperación simple.</t>
      </text>
    </comment>
    <comment authorId="0" ref="AW26">
      <text>
        <t xml:space="preserve">Mes 45. Flujo descontado = flujo libre × factor de descuento. La suma del mes 0 al 60 coincide con el VAN.</t>
      </text>
    </comment>
    <comment authorId="0" ref="R27">
      <text>
        <t xml:space="preserve">Mes 14. Flujo libre acumulado desde mes 0. Incluye inversión inicial negativa. El primer cruce a cero permite estimar recuperación simple.</t>
      </text>
    </comment>
    <comment authorId="0" ref="AX26">
      <text>
        <t xml:space="preserve">Mes 46. Flujo descontado = flujo libre × factor de descuento. La suma del mes 0 al 60 coincide con el VAN.</t>
      </text>
    </comment>
    <comment authorId="0" ref="S27">
      <text>
        <t xml:space="preserve">Mes 15. Flujo libre acumulado desde mes 0. Incluye inversión inicial negativa. El primer cruce a cero permite estimar recuperación simple.</t>
      </text>
    </comment>
    <comment authorId="0" ref="AY26">
      <text>
        <t xml:space="preserve">Mes 47. Flujo descontado = flujo libre × factor de descuento. La suma del mes 0 al 60 coincide con el VAN.</t>
      </text>
    </comment>
    <comment authorId="0" ref="T27">
      <text>
        <t xml:space="preserve">Mes 16. Flujo libre acumulado desde mes 0. Incluye inversión inicial negativa. El primer cruce a cero permite estimar recuperación simple.</t>
      </text>
    </comment>
    <comment authorId="0" ref="AZ26">
      <text>
        <t xml:space="preserve">Mes 48. Flujo descontado = flujo libre × factor de descuento. La suma del mes 0 al 60 coincide con el VAN.</t>
      </text>
    </comment>
    <comment authorId="0" ref="U27">
      <text>
        <t xml:space="preserve">Mes 17. Flujo libre acumulado desde mes 0. Incluye inversión inicial negativa. El primer cruce a cero permite estimar recuperación simple.</t>
      </text>
    </comment>
    <comment authorId="0" ref="BA26">
      <text>
        <t xml:space="preserve">Mes 49. Flujo descontado = flujo libre × factor de descuento. La suma del mes 0 al 60 coincide con el VAN.</t>
      </text>
    </comment>
    <comment authorId="0" ref="V27">
      <text>
        <t xml:space="preserve">Mes 18. Flujo libre acumulado desde mes 0. Incluye inversión inicial negativa. El primer cruce a cero permite estimar recuperación simple.</t>
      </text>
    </comment>
    <comment authorId="0" ref="BB26">
      <text>
        <t xml:space="preserve">Mes 50. Flujo descontado = flujo libre × factor de descuento. La suma del mes 0 al 60 coincide con el VAN.</t>
      </text>
    </comment>
    <comment authorId="0" ref="W27">
      <text>
        <t xml:space="preserve">Mes 19. Flujo libre acumulado desde mes 0. Incluye inversión inicial negativa. El primer cruce a cero permite estimar recuperación simple.</t>
      </text>
    </comment>
    <comment authorId="0" ref="BC26">
      <text>
        <t xml:space="preserve">Mes 51. Flujo descontado = flujo libre × factor de descuento. La suma del mes 0 al 60 coincide con el VAN.</t>
      </text>
    </comment>
    <comment authorId="0" ref="X27">
      <text>
        <t xml:space="preserve">Mes 20. Flujo libre acumulado desde mes 0. Incluye inversión inicial negativa. El primer cruce a cero permite estimar recuperación simple.</t>
      </text>
    </comment>
    <comment authorId="0" ref="BD26">
      <text>
        <t xml:space="preserve">Mes 52. Flujo descontado = flujo libre × factor de descuento. La suma del mes 0 al 60 coincide con el VAN.</t>
      </text>
    </comment>
    <comment authorId="0" ref="Y27">
      <text>
        <t xml:space="preserve">Mes 21. Flujo libre acumulado desde mes 0. Incluye inversión inicial negativa. El primer cruce a cero permite estimar recuperación simple.</t>
      </text>
    </comment>
    <comment authorId="0" ref="BE26">
      <text>
        <t xml:space="preserve">Mes 53. Flujo descontado = flujo libre × factor de descuento. La suma del mes 0 al 60 coincide con el VAN.</t>
      </text>
    </comment>
    <comment authorId="0" ref="Z27">
      <text>
        <t xml:space="preserve">Mes 22. Flujo libre acumulado desde mes 0. Incluye inversión inicial negativa. El primer cruce a cero permite estimar recuperación simple.</t>
      </text>
    </comment>
    <comment authorId="0" ref="BF26">
      <text>
        <t xml:space="preserve">Mes 54. Flujo descontado = flujo libre × factor de descuento. La suma del mes 0 al 60 coincide con el VAN.</t>
      </text>
    </comment>
    <comment authorId="0" ref="AA27">
      <text>
        <t xml:space="preserve">Mes 23. Flujo libre acumulado desde mes 0. Incluye inversión inicial negativa. El primer cruce a cero permite estimar recuperación simple.</t>
      </text>
    </comment>
    <comment authorId="0" ref="BG26">
      <text>
        <t xml:space="preserve">Mes 55. Flujo descontado = flujo libre × factor de descuento. La suma del mes 0 al 60 coincide con el VAN.</t>
      </text>
    </comment>
    <comment authorId="0" ref="AB27">
      <text>
        <t xml:space="preserve">Mes 24. Flujo libre acumulado desde mes 0. Incluye inversión inicial negativa. El primer cruce a cero permite estimar recuperación simple.</t>
      </text>
    </comment>
    <comment authorId="0" ref="BH26">
      <text>
        <t xml:space="preserve">Mes 56. Flujo descontado = flujo libre × factor de descuento. La suma del mes 0 al 60 coincide con el VAN.</t>
      </text>
    </comment>
    <comment authorId="0" ref="AC27">
      <text>
        <t xml:space="preserve">Mes 25. Flujo libre acumulado desde mes 0. Incluye inversión inicial negativa. El primer cruce a cero permite estimar recuperación simple.</t>
      </text>
    </comment>
    <comment authorId="0" ref="BI26">
      <text>
        <t xml:space="preserve">Mes 57. Flujo descontado = flujo libre × factor de descuento. La suma del mes 0 al 60 coincide con el VAN.</t>
      </text>
    </comment>
    <comment authorId="0" ref="AD27">
      <text>
        <t xml:space="preserve">Mes 26. Flujo libre acumulado desde mes 0. Incluye inversión inicial negativa. El primer cruce a cero permite estimar recuperación simple.</t>
      </text>
    </comment>
    <comment authorId="0" ref="BJ26">
      <text>
        <t xml:space="preserve">Mes 58. Flujo descontado = flujo libre × factor de descuento. La suma del mes 0 al 60 coincide con el VAN.</t>
      </text>
    </comment>
    <comment authorId="0" ref="AE27">
      <text>
        <t xml:space="preserve">Mes 27. Flujo libre acumulado desde mes 0. Incluye inversión inicial negativa. El primer cruce a cero permite estimar recuperación simple.</t>
      </text>
    </comment>
    <comment authorId="0" ref="BK26">
      <text>
        <t xml:space="preserve">Mes 59. Flujo descontado = flujo libre × factor de descuento. La suma del mes 0 al 60 coincide con el VAN.</t>
      </text>
    </comment>
    <comment authorId="0" ref="AF27">
      <text>
        <t xml:space="preserve">Mes 28. Flujo libre acumulado desde mes 0. Incluye inversión inicial negativa. El primer cruce a cero permite estimar recuperación simple.</t>
      </text>
    </comment>
    <comment authorId="0" ref="BL26">
      <text>
        <t xml:space="preserve">Mes 60. Flujo descontado = flujo libre × factor de descuento. La suma del mes 0 al 60 coincide con el VAN.</t>
      </text>
    </comment>
    <comment authorId="0" ref="AG27">
      <text>
        <t xml:space="preserve">Mes 29. Flujo libre acumulado desde mes 0. Incluye inversión inicial negativa. El primer cruce a cero permite estimar recuperación simple.</t>
      </text>
    </comment>
    <comment authorId="0" ref="AH27">
      <text>
        <t xml:space="preserve">Mes 30. Flujo libre acumulado desde mes 0. Incluye inversión inicial negativa. El primer cruce a cero permite estimar recuperación simple.</t>
      </text>
    </comment>
    <comment authorId="0" ref="C28">
      <text>
        <t xml:space="preserve">Suma acumulada de flujos descontados. El primer cruce a cero permite estimar recuperación descontada.</t>
      </text>
    </comment>
    <comment authorId="0" ref="AI27">
      <text>
        <t xml:space="preserve">Mes 31. Flujo libre acumulado desde mes 0. Incluye inversión inicial negativa. El primer cruce a cero permite estimar recuperación simple.</t>
      </text>
    </comment>
    <comment authorId="0" ref="D28">
      <text>
        <t xml:space="preserve">Mes 0. Suma acumulada de flujos descontados. El primer cruce a cero permite estimar recuperación descontada.</t>
      </text>
    </comment>
    <comment authorId="0" ref="AJ27">
      <text>
        <t xml:space="preserve">Mes 32. Flujo libre acumulado desde mes 0. Incluye inversión inicial negativa. El primer cruce a cero permite estimar recuperación simple.</t>
      </text>
    </comment>
    <comment authorId="0" ref="E28">
      <text>
        <t xml:space="preserve">Mes 1. Suma acumulada de flujos descontados. El primer cruce a cero permite estimar recuperación descontada.</t>
      </text>
    </comment>
    <comment authorId="0" ref="AK27">
      <text>
        <t xml:space="preserve">Mes 33. Flujo libre acumulado desde mes 0. Incluye inversión inicial negativa. El primer cruce a cero permite estimar recuperación simple.</t>
      </text>
    </comment>
    <comment authorId="0" ref="F28">
      <text>
        <t xml:space="preserve">Mes 2. Suma acumulada de flujos descontados. El primer cruce a cero permite estimar recuperación descontada.</t>
      </text>
    </comment>
    <comment authorId="0" ref="AL27">
      <text>
        <t xml:space="preserve">Mes 34. Flujo libre acumulado desde mes 0. Incluye inversión inicial negativa. El primer cruce a cero permite estimar recuperación simple.</t>
      </text>
    </comment>
    <comment authorId="0" ref="G28">
      <text>
        <t xml:space="preserve">Mes 3. Suma acumulada de flujos descontados. El primer cruce a cero permite estimar recuperación descontada.</t>
      </text>
    </comment>
    <comment authorId="0" ref="AM27">
      <text>
        <t xml:space="preserve">Mes 35. Flujo libre acumulado desde mes 0. Incluye inversión inicial negativa. El primer cruce a cero permite estimar recuperación simple.</t>
      </text>
    </comment>
    <comment authorId="0" ref="H28">
      <text>
        <t xml:space="preserve">Mes 4. Suma acumulada de flujos descontados. El primer cruce a cero permite estimar recuperación descontada.</t>
      </text>
    </comment>
    <comment authorId="0" ref="AN27">
      <text>
        <t xml:space="preserve">Mes 36. Flujo libre acumulado desde mes 0. Incluye inversión inicial negativa. El primer cruce a cero permite estimar recuperación simple.</t>
      </text>
    </comment>
    <comment authorId="0" ref="I28">
      <text>
        <t xml:space="preserve">Mes 5. Suma acumulada de flujos descontados. El primer cruce a cero permite estimar recuperación descontada.</t>
      </text>
    </comment>
    <comment authorId="0" ref="AO27">
      <text>
        <t xml:space="preserve">Mes 37. Flujo libre acumulado desde mes 0. Incluye inversión inicial negativa. El primer cruce a cero permite estimar recuperación simple.</t>
      </text>
    </comment>
    <comment authorId="0" ref="J28">
      <text>
        <t xml:space="preserve">Mes 6. Suma acumulada de flujos descontados. El primer cruce a cero permite estimar recuperación descontada.</t>
      </text>
    </comment>
    <comment authorId="0" ref="AP27">
      <text>
        <t xml:space="preserve">Mes 38. Flujo libre acumulado desde mes 0. Incluye inversión inicial negativa. El primer cruce a cero permite estimar recuperación simple.</t>
      </text>
    </comment>
    <comment authorId="0" ref="K28">
      <text>
        <t xml:space="preserve">Mes 7. Suma acumulada de flujos descontados. El primer cruce a cero permite estimar recuperación descontada.</t>
      </text>
    </comment>
    <comment authorId="0" ref="AQ27">
      <text>
        <t xml:space="preserve">Mes 39. Flujo libre acumulado desde mes 0. Incluye inversión inicial negativa. El primer cruce a cero permite estimar recuperación simple.</t>
      </text>
    </comment>
    <comment authorId="0" ref="L28">
      <text>
        <t xml:space="preserve">Mes 8. Suma acumulada de flujos descontados. El primer cruce a cero permite estimar recuperación descontada.</t>
      </text>
    </comment>
    <comment authorId="0" ref="AR27">
      <text>
        <t xml:space="preserve">Mes 40. Flujo libre acumulado desde mes 0. Incluye inversión inicial negativa. El primer cruce a cero permite estimar recuperación simple.</t>
      </text>
    </comment>
    <comment authorId="0" ref="M28">
      <text>
        <t xml:space="preserve">Mes 9. Suma acumulada de flujos descontados. El primer cruce a cero permite estimar recuperación descontada.</t>
      </text>
    </comment>
    <comment authorId="0" ref="AS27">
      <text>
        <t xml:space="preserve">Mes 41. Flujo libre acumulado desde mes 0. Incluye inversión inicial negativa. El primer cruce a cero permite estimar recuperación simple.</t>
      </text>
    </comment>
    <comment authorId="0" ref="N28">
      <text>
        <t xml:space="preserve">Mes 10. Suma acumulada de flujos descontados. El primer cruce a cero permite estimar recuperación descontada.</t>
      </text>
    </comment>
    <comment authorId="0" ref="AT27">
      <text>
        <t xml:space="preserve">Mes 42. Flujo libre acumulado desde mes 0. Incluye inversión inicial negativa. El primer cruce a cero permite estimar recuperación simple.</t>
      </text>
    </comment>
    <comment authorId="0" ref="O28">
      <text>
        <t xml:space="preserve">Mes 11. Suma acumulada de flujos descontados. El primer cruce a cero permite estimar recuperación descontada.</t>
      </text>
    </comment>
    <comment authorId="0" ref="AU27">
      <text>
        <t xml:space="preserve">Mes 43. Flujo libre acumulado desde mes 0. Incluye inversión inicial negativa. El primer cruce a cero permite estimar recuperación simple.</t>
      </text>
    </comment>
    <comment authorId="0" ref="P28">
      <text>
        <t xml:space="preserve">Mes 12. Suma acumulada de flujos descontados. El primer cruce a cero permite estimar recuperación descontada.</t>
      </text>
    </comment>
    <comment authorId="0" ref="AV27">
      <text>
        <t xml:space="preserve">Mes 44. Flujo libre acumulado desde mes 0. Incluye inversión inicial negativa. El primer cruce a cero permite estimar recuperación simple.</t>
      </text>
    </comment>
    <comment authorId="0" ref="Q28">
      <text>
        <t xml:space="preserve">Mes 13. Suma acumulada de flujos descontados. El primer cruce a cero permite estimar recuperación descontada.</t>
      </text>
    </comment>
    <comment authorId="0" ref="AW27">
      <text>
        <t xml:space="preserve">Mes 45. Flujo libre acumulado desde mes 0. Incluye inversión inicial negativa. El primer cruce a cero permite estimar recuperación simple.</t>
      </text>
    </comment>
    <comment authorId="0" ref="R28">
      <text>
        <t xml:space="preserve">Mes 14. Suma acumulada de flujos descontados. El primer cruce a cero permite estimar recuperación descontada.</t>
      </text>
    </comment>
    <comment authorId="0" ref="AX27">
      <text>
        <t xml:space="preserve">Mes 46. Flujo libre acumulado desde mes 0. Incluye inversión inicial negativa. El primer cruce a cero permite estimar recuperación simple.</t>
      </text>
    </comment>
    <comment authorId="0" ref="S28">
      <text>
        <t xml:space="preserve">Mes 15. Suma acumulada de flujos descontados. El primer cruce a cero permite estimar recuperación descontada.</t>
      </text>
    </comment>
    <comment authorId="0" ref="AY27">
      <text>
        <t xml:space="preserve">Mes 47. Flujo libre acumulado desde mes 0. Incluye inversión inicial negativa. El primer cruce a cero permite estimar recuperación simple.</t>
      </text>
    </comment>
    <comment authorId="0" ref="T28">
      <text>
        <t xml:space="preserve">Mes 16. Suma acumulada de flujos descontados. El primer cruce a cero permite estimar recuperación descontada.</t>
      </text>
    </comment>
    <comment authorId="0" ref="AZ27">
      <text>
        <t xml:space="preserve">Mes 48. Flujo libre acumulado desde mes 0. Incluye inversión inicial negativa. El primer cruce a cero permite estimar recuperación simple.</t>
      </text>
    </comment>
    <comment authorId="0" ref="U28">
      <text>
        <t xml:space="preserve">Mes 17. Suma acumulada de flujos descontados. El primer cruce a cero permite estimar recuperación descontada.</t>
      </text>
    </comment>
    <comment authorId="0" ref="BA27">
      <text>
        <t xml:space="preserve">Mes 49. Flujo libre acumulado desde mes 0. Incluye inversión inicial negativa. El primer cruce a cero permite estimar recuperación simple.</t>
      </text>
    </comment>
    <comment authorId="0" ref="V28">
      <text>
        <t xml:space="preserve">Mes 18. Suma acumulada de flujos descontados. El primer cruce a cero permite estimar recuperación descontada.</t>
      </text>
    </comment>
    <comment authorId="0" ref="BB27">
      <text>
        <t xml:space="preserve">Mes 50. Flujo libre acumulado desde mes 0. Incluye inversión inicial negativa. El primer cruce a cero permite estimar recuperación simple.</t>
      </text>
    </comment>
    <comment authorId="0" ref="W28">
      <text>
        <t xml:space="preserve">Mes 19. Suma acumulada de flujos descontados. El primer cruce a cero permite estimar recuperación descontada.</t>
      </text>
    </comment>
    <comment authorId="0" ref="BC27">
      <text>
        <t xml:space="preserve">Mes 51. Flujo libre acumulado desde mes 0. Incluye inversión inicial negativa. El primer cruce a cero permite estimar recuperación simple.</t>
      </text>
    </comment>
    <comment authorId="0" ref="X28">
      <text>
        <t xml:space="preserve">Mes 20. Suma acumulada de flujos descontados. El primer cruce a cero permite estimar recuperación descontada.</t>
      </text>
    </comment>
    <comment authorId="0" ref="BD27">
      <text>
        <t xml:space="preserve">Mes 52. Flujo libre acumulado desde mes 0. Incluye inversión inicial negativa. El primer cruce a cero permite estimar recuperación simple.</t>
      </text>
    </comment>
    <comment authorId="0" ref="Y28">
      <text>
        <t xml:space="preserve">Mes 21. Suma acumulada de flujos descontados. El primer cruce a cero permite estimar recuperación descontada.</t>
      </text>
    </comment>
    <comment authorId="0" ref="BE27">
      <text>
        <t xml:space="preserve">Mes 53. Flujo libre acumulado desde mes 0. Incluye inversión inicial negativa. El primer cruce a cero permite estimar recuperación simple.</t>
      </text>
    </comment>
    <comment authorId="0" ref="Z28">
      <text>
        <t xml:space="preserve">Mes 22. Suma acumulada de flujos descontados. El primer cruce a cero permite estimar recuperación descontada.</t>
      </text>
    </comment>
    <comment authorId="0" ref="BF27">
      <text>
        <t xml:space="preserve">Mes 54. Flujo libre acumulado desde mes 0. Incluye inversión inicial negativa. El primer cruce a cero permite estimar recuperación simple.</t>
      </text>
    </comment>
    <comment authorId="0" ref="AA28">
      <text>
        <t xml:space="preserve">Mes 23. Suma acumulada de flujos descontados. El primer cruce a cero permite estimar recuperación descontada.</t>
      </text>
    </comment>
    <comment authorId="0" ref="BG27">
      <text>
        <t xml:space="preserve">Mes 55. Flujo libre acumulado desde mes 0. Incluye inversión inicial negativa. El primer cruce a cero permite estimar recuperación simple.</t>
      </text>
    </comment>
    <comment authorId="0" ref="AB28">
      <text>
        <t xml:space="preserve">Mes 24. Suma acumulada de flujos descontados. El primer cruce a cero permite estimar recuperación descontada.</t>
      </text>
    </comment>
    <comment authorId="0" ref="BH27">
      <text>
        <t xml:space="preserve">Mes 56. Flujo libre acumulado desde mes 0. Incluye inversión inicial negativa. El primer cruce a cero permite estimar recuperación simple.</t>
      </text>
    </comment>
    <comment authorId="0" ref="AC28">
      <text>
        <t xml:space="preserve">Mes 25. Suma acumulada de flujos descontados. El primer cruce a cero permite estimar recuperación descontada.</t>
      </text>
    </comment>
    <comment authorId="0" ref="BI27">
      <text>
        <t xml:space="preserve">Mes 57. Flujo libre acumulado desde mes 0. Incluye inversión inicial negativa. El primer cruce a cero permite estimar recuperación simple.</t>
      </text>
    </comment>
    <comment authorId="0" ref="AD28">
      <text>
        <t xml:space="preserve">Mes 26. Suma acumulada de flujos descontados. El primer cruce a cero permite estimar recuperación descontada.</t>
      </text>
    </comment>
    <comment authorId="0" ref="BJ27">
      <text>
        <t xml:space="preserve">Mes 58. Flujo libre acumulado desde mes 0. Incluye inversión inicial negativa. El primer cruce a cero permite estimar recuperación simple.</t>
      </text>
    </comment>
    <comment authorId="0" ref="AE28">
      <text>
        <t xml:space="preserve">Mes 27. Suma acumulada de flujos descontados. El primer cruce a cero permite estimar recuperación descontada.</t>
      </text>
    </comment>
    <comment authorId="0" ref="BK27">
      <text>
        <t xml:space="preserve">Mes 59. Flujo libre acumulado desde mes 0. Incluye inversión inicial negativa. El primer cruce a cero permite estimar recuperación simple.</t>
      </text>
    </comment>
    <comment authorId="0" ref="AF28">
      <text>
        <t xml:space="preserve">Mes 28. Suma acumulada de flujos descontados. El primer cruce a cero permite estimar recuperación descontada.</t>
      </text>
    </comment>
    <comment authorId="0" ref="BL27">
      <text>
        <t xml:space="preserve">Mes 60. Flujo libre acumulado desde mes 0. Incluye inversión inicial negativa. El primer cruce a cero permite estimar recuperación simple.</t>
      </text>
    </comment>
    <comment authorId="0" ref="AG28">
      <text>
        <t xml:space="preserve">Mes 29. Suma acumulada de flujos descontados. El primer cruce a cero permite estimar recuperación descontada.</t>
      </text>
    </comment>
    <comment authorId="0" ref="AH28">
      <text>
        <t xml:space="preserve">Mes 30. Suma acumulada de flujos descontados. El primer cruce a cero permite estimar recuperación descontada.</t>
      </text>
    </comment>
    <comment authorId="0" ref="C29">
      <text>
        <t xml:space="preserve">Mes previo + saldo pendiente / flujo del mes cuando se recupera la inversión. Los guiones indican que no hay cruce en ese mes. El valor auxiliar 999 significa ausencia de cruce, no 999 meses reales.</t>
      </text>
    </comment>
    <comment authorId="0" ref="AI28">
      <text>
        <t xml:space="preserve">Mes 31. Suma acumulada de flujos descontados. El primer cruce a cero permite estimar recuperación descontada.</t>
      </text>
    </comment>
    <comment authorId="0" ref="D29">
      <text>
        <t xml:space="preserve">Mes 0. Mes previo + saldo pendiente / flujo del mes cuando se recupera la inversión. Los guiones indican que no hay cruce en ese mes. El valor auxiliar 999 significa ausencia de cruce, no 999 meses reales.</t>
      </text>
    </comment>
    <comment authorId="0" ref="AJ28">
      <text>
        <t xml:space="preserve">Mes 32. Suma acumulada de flujos descontados. El primer cruce a cero permite estimar recuperación descontada.</t>
      </text>
    </comment>
    <comment authorId="0" ref="E29">
      <text>
        <t xml:space="preserve">Mes 1. Mes previo + saldo pendiente / flujo del mes cuando se recupera la inversión. Los guiones indican que no hay cruce en ese mes. El valor auxiliar 999 significa ausencia de cruce, no 999 meses reales.</t>
      </text>
    </comment>
    <comment authorId="0" ref="AK28">
      <text>
        <t xml:space="preserve">Mes 33. Suma acumulada de flujos descontados. El primer cruce a cero permite estimar recuperación descontada.</t>
      </text>
    </comment>
    <comment authorId="0" ref="F29">
      <text>
        <t xml:space="preserve">Mes 2. Mes previo + saldo pendiente / flujo del mes cuando se recupera la inversión. Los guiones indican que no hay cruce en ese mes. El valor auxiliar 999 significa ausencia de cruce, no 999 meses reales.</t>
      </text>
    </comment>
    <comment authorId="0" ref="AL28">
      <text>
        <t xml:space="preserve">Mes 34. Suma acumulada de flujos descontados. El primer cruce a cero permite estimar recuperación descontada.</t>
      </text>
    </comment>
    <comment authorId="0" ref="G29">
      <text>
        <t xml:space="preserve">Mes 3. Mes previo + saldo pendiente / flujo del mes cuando se recupera la inversión. Los guiones indican que no hay cruce en ese mes. El valor auxiliar 999 significa ausencia de cruce, no 999 meses reales.</t>
      </text>
    </comment>
    <comment authorId="0" ref="AM28">
      <text>
        <t xml:space="preserve">Mes 35. Suma acumulada de flujos descontados. El primer cruce a cero permite estimar recuperación descontada.</t>
      </text>
    </comment>
    <comment authorId="0" ref="H29">
      <text>
        <t xml:space="preserve">Mes 4. Mes previo + saldo pendiente / flujo del mes cuando se recupera la inversión. Los guiones indican que no hay cruce en ese mes. El valor auxiliar 999 significa ausencia de cruce, no 999 meses reales.</t>
      </text>
    </comment>
    <comment authorId="0" ref="AN28">
      <text>
        <t xml:space="preserve">Mes 36. Suma acumulada de flujos descontados. El primer cruce a cero permite estimar recuperación descontada.</t>
      </text>
    </comment>
    <comment authorId="0" ref="I29">
      <text>
        <t xml:space="preserve">Mes 5. Mes previo + saldo pendiente / flujo del mes cuando se recupera la inversión. Los guiones indican que no hay cruce en ese mes. El valor auxiliar 999 significa ausencia de cruce, no 999 meses reales.</t>
      </text>
    </comment>
    <comment authorId="0" ref="AO28">
      <text>
        <t xml:space="preserve">Mes 37. Suma acumulada de flujos descontados. El primer cruce a cero permite estimar recuperación descontada.</t>
      </text>
    </comment>
    <comment authorId="0" ref="J29">
      <text>
        <t xml:space="preserve">Mes 6. Mes previo + saldo pendiente / flujo del mes cuando se recupera la inversión. Los guiones indican que no hay cruce en ese mes. El valor auxiliar 999 significa ausencia de cruce, no 999 meses reales.</t>
      </text>
    </comment>
    <comment authorId="0" ref="AP28">
      <text>
        <t xml:space="preserve">Mes 38. Suma acumulada de flujos descontados. El primer cruce a cero permite estimar recuperación descontada.</t>
      </text>
    </comment>
    <comment authorId="0" ref="K29">
      <text>
        <t xml:space="preserve">Mes 7. Mes previo + saldo pendiente / flujo del mes cuando se recupera la inversión. Los guiones indican que no hay cruce en ese mes. El valor auxiliar 999 significa ausencia de cruce, no 999 meses reales.</t>
      </text>
    </comment>
    <comment authorId="0" ref="AQ28">
      <text>
        <t xml:space="preserve">Mes 39. Suma acumulada de flujos descontados. El primer cruce a cero permite estimar recuperación descontada.</t>
      </text>
    </comment>
    <comment authorId="0" ref="L29">
      <text>
        <t xml:space="preserve">Mes 8. Mes previo + saldo pendiente / flujo del mes cuando se recupera la inversión. Los guiones indican que no hay cruce en ese mes. El valor auxiliar 999 significa ausencia de cruce, no 999 meses reales.</t>
      </text>
    </comment>
    <comment authorId="0" ref="AR28">
      <text>
        <t xml:space="preserve">Mes 40. Suma acumulada de flujos descontados. El primer cruce a cero permite estimar recuperación descontada.</t>
      </text>
    </comment>
    <comment authorId="0" ref="M29">
      <text>
        <t xml:space="preserve">Mes 9. Mes previo + saldo pendiente / flujo del mes cuando se recupera la inversión. Los guiones indican que no hay cruce en ese mes. El valor auxiliar 999 significa ausencia de cruce, no 999 meses reales.</t>
      </text>
    </comment>
    <comment authorId="0" ref="AS28">
      <text>
        <t xml:space="preserve">Mes 41. Suma acumulada de flujos descontados. El primer cruce a cero permite estimar recuperación descontada.</t>
      </text>
    </comment>
    <comment authorId="0" ref="N29">
      <text>
        <t xml:space="preserve">Mes 10. Mes previo + saldo pendiente / flujo del mes cuando se recupera la inversión. Los guiones indican que no hay cruce en ese mes. El valor auxiliar 999 significa ausencia de cruce, no 999 meses reales.</t>
      </text>
    </comment>
    <comment authorId="0" ref="AT28">
      <text>
        <t xml:space="preserve">Mes 42. Suma acumulada de flujos descontados. El primer cruce a cero permite estimar recuperación descontada.</t>
      </text>
    </comment>
    <comment authorId="0" ref="O29">
      <text>
        <t xml:space="preserve">Mes 11. Mes previo + saldo pendiente / flujo del mes cuando se recupera la inversión. Los guiones indican que no hay cruce en ese mes. El valor auxiliar 999 significa ausencia de cruce, no 999 meses reales.</t>
      </text>
    </comment>
    <comment authorId="0" ref="AU28">
      <text>
        <t xml:space="preserve">Mes 43. Suma acumulada de flujos descontados. El primer cruce a cero permite estimar recuperación descontada.</t>
      </text>
    </comment>
    <comment authorId="0" ref="P29">
      <text>
        <t xml:space="preserve">Mes 12. Mes previo + saldo pendiente / flujo del mes cuando se recupera la inversión. Los guiones indican que no hay cruce en ese mes. El valor auxiliar 999 significa ausencia de cruce, no 999 meses reales.</t>
      </text>
    </comment>
    <comment authorId="0" ref="AV28">
      <text>
        <t xml:space="preserve">Mes 44. Suma acumulada de flujos descontados. El primer cruce a cero permite estimar recuperación descontada.</t>
      </text>
    </comment>
    <comment authorId="0" ref="Q29">
      <text>
        <t xml:space="preserve">Mes 13. Mes previo + saldo pendiente / flujo del mes cuando se recupera la inversión. Los guiones indican que no hay cruce en ese mes. El valor auxiliar 999 significa ausencia de cruce, no 999 meses reales.</t>
      </text>
    </comment>
    <comment authorId="0" ref="AW28">
      <text>
        <t xml:space="preserve">Mes 45. Suma acumulada de flujos descontados. El primer cruce a cero permite estimar recuperación descontada.</t>
      </text>
    </comment>
    <comment authorId="0" ref="R29">
      <text>
        <t xml:space="preserve">Mes 14. Mes previo + saldo pendiente / flujo del mes cuando se recupera la inversión. Los guiones indican que no hay cruce en ese mes. El valor auxiliar 999 significa ausencia de cruce, no 999 meses reales.</t>
      </text>
    </comment>
    <comment authorId="0" ref="AX28">
      <text>
        <t xml:space="preserve">Mes 46. Suma acumulada de flujos descontados. El primer cruce a cero permite estimar recuperación descontada.</t>
      </text>
    </comment>
    <comment authorId="0" ref="S29">
      <text>
        <t xml:space="preserve">Mes 15. Mes previo + saldo pendiente / flujo del mes cuando se recupera la inversión. Los guiones indican que no hay cruce en ese mes. El valor auxiliar 999 significa ausencia de cruce, no 999 meses reales.</t>
      </text>
    </comment>
    <comment authorId="0" ref="AY28">
      <text>
        <t xml:space="preserve">Mes 47. Suma acumulada de flujos descontados. El primer cruce a cero permite estimar recuperación descontada.</t>
      </text>
    </comment>
    <comment authorId="0" ref="T29">
      <text>
        <t xml:space="preserve">Mes 16. Mes previo + saldo pendiente / flujo del mes cuando se recupera la inversión. Los guiones indican que no hay cruce en ese mes. El valor auxiliar 999 significa ausencia de cruce, no 999 meses reales.</t>
      </text>
    </comment>
    <comment authorId="0" ref="AZ28">
      <text>
        <t xml:space="preserve">Mes 48. Suma acumulada de flujos descontados. El primer cruce a cero permite estimar recuperación descontada.</t>
      </text>
    </comment>
    <comment authorId="0" ref="U29">
      <text>
        <t xml:space="preserve">Mes 17. Mes previo + saldo pendiente / flujo del mes cuando se recupera la inversión. Los guiones indican que no hay cruce en ese mes. El valor auxiliar 999 significa ausencia de cruce, no 999 meses reales.</t>
      </text>
    </comment>
    <comment authorId="0" ref="BA28">
      <text>
        <t xml:space="preserve">Mes 49. Suma acumulada de flujos descontados. El primer cruce a cero permite estimar recuperación descontada.</t>
      </text>
    </comment>
    <comment authorId="0" ref="V29">
      <text>
        <t xml:space="preserve">Mes 18. Mes previo + saldo pendiente / flujo del mes cuando se recupera la inversión. Los guiones indican que no hay cruce en ese mes. El valor auxiliar 999 significa ausencia de cruce, no 999 meses reales.</t>
      </text>
    </comment>
    <comment authorId="0" ref="BB28">
      <text>
        <t xml:space="preserve">Mes 50. Suma acumulada de flujos descontados. El primer cruce a cero permite estimar recuperación descontada.</t>
      </text>
    </comment>
    <comment authorId="0" ref="W29">
      <text>
        <t xml:space="preserve">Mes 19. Mes previo + saldo pendiente / flujo del mes cuando se recupera la inversión. Los guiones indican que no hay cruce en ese mes. El valor auxiliar 999 significa ausencia de cruce, no 999 meses reales.</t>
      </text>
    </comment>
    <comment authorId="0" ref="BC28">
      <text>
        <t xml:space="preserve">Mes 51. Suma acumulada de flujos descontados. El primer cruce a cero permite estimar recuperación descontada.</t>
      </text>
    </comment>
    <comment authorId="0" ref="X29">
      <text>
        <t xml:space="preserve">Mes 20. Mes previo + saldo pendiente / flujo del mes cuando se recupera la inversión. Los guiones indican que no hay cruce en ese mes. El valor auxiliar 999 significa ausencia de cruce, no 999 meses reales.</t>
      </text>
    </comment>
    <comment authorId="0" ref="BD28">
      <text>
        <t xml:space="preserve">Mes 52. Suma acumulada de flujos descontados. El primer cruce a cero permite estimar recuperación descontada.</t>
      </text>
    </comment>
    <comment authorId="0" ref="Y29">
      <text>
        <t xml:space="preserve">Mes 21. Mes previo + saldo pendiente / flujo del mes cuando se recupera la inversión. Los guiones indican que no hay cruce en ese mes. El valor auxiliar 999 significa ausencia de cruce, no 999 meses reales.</t>
      </text>
    </comment>
    <comment authorId="0" ref="BE28">
      <text>
        <t xml:space="preserve">Mes 53. Suma acumulada de flujos descontados. El primer cruce a cero permite estimar recuperación descontada.</t>
      </text>
    </comment>
    <comment authorId="0" ref="Z29">
      <text>
        <t xml:space="preserve">Mes 22. Mes previo + saldo pendiente / flujo del mes cuando se recupera la inversión. Los guiones indican que no hay cruce en ese mes. El valor auxiliar 999 significa ausencia de cruce, no 999 meses reales.</t>
      </text>
    </comment>
    <comment authorId="0" ref="BF28">
      <text>
        <t xml:space="preserve">Mes 54. Suma acumulada de flujos descontados. El primer cruce a cero permite estimar recuperación descontada.</t>
      </text>
    </comment>
    <comment authorId="0" ref="AA29">
      <text>
        <t xml:space="preserve">Mes 23. Mes previo + saldo pendiente / flujo del mes cuando se recupera la inversión. Los guiones indican que no hay cruce en ese mes. El valor auxiliar 999 significa ausencia de cruce, no 999 meses reales.</t>
      </text>
    </comment>
    <comment authorId="0" ref="BG28">
      <text>
        <t xml:space="preserve">Mes 55. Suma acumulada de flujos descontados. El primer cruce a cero permite estimar recuperación descontada.</t>
      </text>
    </comment>
    <comment authorId="0" ref="AB29">
      <text>
        <t xml:space="preserve">Mes 24. Mes previo + saldo pendiente / flujo del mes cuando se recupera la inversión. Los guiones indican que no hay cruce en ese mes. El valor auxiliar 999 significa ausencia de cruce, no 999 meses reales.</t>
      </text>
    </comment>
    <comment authorId="0" ref="BH28">
      <text>
        <t xml:space="preserve">Mes 56. Suma acumulada de flujos descontados. El primer cruce a cero permite estimar recuperación descontada.</t>
      </text>
    </comment>
    <comment authorId="0" ref="AC29">
      <text>
        <t xml:space="preserve">Mes 25. Mes previo + saldo pendiente / flujo del mes cuando se recupera la inversión. Los guiones indican que no hay cruce en ese mes. El valor auxiliar 999 significa ausencia de cruce, no 999 meses reales.</t>
      </text>
    </comment>
    <comment authorId="0" ref="BI28">
      <text>
        <t xml:space="preserve">Mes 57. Suma acumulada de flujos descontados. El primer cruce a cero permite estimar recuperación descontada.</t>
      </text>
    </comment>
    <comment authorId="0" ref="AD29">
      <text>
        <t xml:space="preserve">Mes 26. Mes previo + saldo pendiente / flujo del mes cuando se recupera la inversión. Los guiones indican que no hay cruce en ese mes. El valor auxiliar 999 significa ausencia de cruce, no 999 meses reales.</t>
      </text>
    </comment>
    <comment authorId="0" ref="BJ28">
      <text>
        <t xml:space="preserve">Mes 58. Suma acumulada de flujos descontados. El primer cruce a cero permite estimar recuperación descontada.</t>
      </text>
    </comment>
    <comment authorId="0" ref="AE29">
      <text>
        <t xml:space="preserve">Mes 27. Mes previo + saldo pendiente / flujo del mes cuando se recupera la inversión. Los guiones indican que no hay cruce en ese mes. El valor auxiliar 999 significa ausencia de cruce, no 999 meses reales.</t>
      </text>
    </comment>
    <comment authorId="0" ref="BK28">
      <text>
        <t xml:space="preserve">Mes 59. Suma acumulada de flujos descontados. El primer cruce a cero permite estimar recuperación descontada.</t>
      </text>
    </comment>
    <comment authorId="0" ref="AF29">
      <text>
        <t xml:space="preserve">Mes 28. Mes previo + saldo pendiente / flujo del mes cuando se recupera la inversión. Los guiones indican que no hay cruce en ese mes. El valor auxiliar 999 significa ausencia de cruce, no 999 meses reales.</t>
      </text>
    </comment>
    <comment authorId="0" ref="BL28">
      <text>
        <t xml:space="preserve">Mes 60. Suma acumulada de flujos descontados. El primer cruce a cero permite estimar recuperación descontada.</t>
      </text>
    </comment>
    <comment authorId="0" ref="AG29">
      <text>
        <t xml:space="preserve">Mes 29. Mes previo + saldo pendiente / flujo del mes cuando se recupera la inversión. Los guiones indican que no hay cruce en ese mes. El valor auxiliar 999 significa ausencia de cruce, no 999 meses reales.</t>
      </text>
    </comment>
    <comment authorId="0" ref="AH29">
      <text>
        <t xml:space="preserve">Mes 30. Mes previo + saldo pendiente / flujo del mes cuando se recupera la inversión. Los guiones indican que no hay cruce en ese mes. El valor auxiliar 999 significa ausencia de cruce, no 999 meses reales.</t>
      </text>
    </comment>
    <comment authorId="0" ref="C30">
      <text>
        <t xml:space="preserve">Recuperación estimada usando flujos descontados. Supone flujo uniforme dentro del mes. Los guiones corresponden al valor auxiliar 999 para meses sin cruce.</t>
      </text>
    </comment>
    <comment authorId="0" ref="AI29">
      <text>
        <t xml:space="preserve">Mes 31. Mes previo + saldo pendiente / flujo del mes cuando se recupera la inversión. Los guiones indican que no hay cruce en ese mes. El valor auxiliar 999 significa ausencia de cruce, no 999 meses reales.</t>
      </text>
    </comment>
    <comment authorId="0" ref="D30">
      <text>
        <t xml:space="preserve">Mes 0. Recuperación estimada usando flujos descontados. Supone flujo uniforme dentro del mes. Los guiones corresponden al valor auxiliar 999 para meses sin cruce.</t>
      </text>
    </comment>
    <comment authorId="0" ref="AJ29">
      <text>
        <t xml:space="preserve">Mes 32. Mes previo + saldo pendiente / flujo del mes cuando se recupera la inversión. Los guiones indican que no hay cruce en ese mes. El valor auxiliar 999 significa ausencia de cruce, no 999 meses reales.</t>
      </text>
    </comment>
    <comment authorId="0" ref="E30">
      <text>
        <t xml:space="preserve">Mes 1. Recuperación estimada usando flujos descontados. Supone flujo uniforme dentro del mes. Los guiones corresponden al valor auxiliar 999 para meses sin cruce.</t>
      </text>
    </comment>
    <comment authorId="0" ref="AK29">
      <text>
        <t xml:space="preserve">Mes 33. Mes previo + saldo pendiente / flujo del mes cuando se recupera la inversión. Los guiones indican que no hay cruce en ese mes. El valor auxiliar 999 significa ausencia de cruce, no 999 meses reales.</t>
      </text>
    </comment>
    <comment authorId="0" ref="F30">
      <text>
        <t xml:space="preserve">Mes 2. Recuperación estimada usando flujos descontados. Supone flujo uniforme dentro del mes. Los guiones corresponden al valor auxiliar 999 para meses sin cruce.</t>
      </text>
    </comment>
    <comment authorId="0" ref="AL29">
      <text>
        <t xml:space="preserve">Mes 34. Mes previo + saldo pendiente / flujo del mes cuando se recupera la inversión. Los guiones indican que no hay cruce en ese mes. El valor auxiliar 999 significa ausencia de cruce, no 999 meses reales.</t>
      </text>
    </comment>
    <comment authorId="0" ref="G30">
      <text>
        <t xml:space="preserve">Mes 3. Recuperación estimada usando flujos descontados. Supone flujo uniforme dentro del mes. Los guiones corresponden al valor auxiliar 999 para meses sin cruce.</t>
      </text>
    </comment>
    <comment authorId="0" ref="AM29">
      <text>
        <t xml:space="preserve">Mes 35. Mes previo + saldo pendiente / flujo del mes cuando se recupera la inversión. Los guiones indican que no hay cruce en ese mes. El valor auxiliar 999 significa ausencia de cruce, no 999 meses reales.</t>
      </text>
    </comment>
    <comment authorId="0" ref="H30">
      <text>
        <t xml:space="preserve">Mes 4. Recuperación estimada usando flujos descontados. Supone flujo uniforme dentro del mes. Los guiones corresponden al valor auxiliar 999 para meses sin cruce.</t>
      </text>
    </comment>
    <comment authorId="0" ref="AN29">
      <text>
        <t xml:space="preserve">Mes 36. Mes previo + saldo pendiente / flujo del mes cuando se recupera la inversión. Los guiones indican que no hay cruce en ese mes. El valor auxiliar 999 significa ausencia de cruce, no 999 meses reales.</t>
      </text>
    </comment>
    <comment authorId="0" ref="I30">
      <text>
        <t xml:space="preserve">Mes 5. Recuperación estimada usando flujos descontados. Supone flujo uniforme dentro del mes. Los guiones corresponden al valor auxiliar 999 para meses sin cruce.</t>
      </text>
    </comment>
    <comment authorId="0" ref="AO29">
      <text>
        <t xml:space="preserve">Mes 37. Mes previo + saldo pendiente / flujo del mes cuando se recupera la inversión. Los guiones indican que no hay cruce en ese mes. El valor auxiliar 999 significa ausencia de cruce, no 999 meses reales.</t>
      </text>
    </comment>
    <comment authorId="0" ref="J30">
      <text>
        <t xml:space="preserve">Mes 6. Recuperación estimada usando flujos descontados. Supone flujo uniforme dentro del mes. Los guiones corresponden al valor auxiliar 999 para meses sin cruce.</t>
      </text>
    </comment>
    <comment authorId="0" ref="AP29">
      <text>
        <t xml:space="preserve">Mes 38. Mes previo + saldo pendiente / flujo del mes cuando se recupera la inversión. Los guiones indican que no hay cruce en ese mes. El valor auxiliar 999 significa ausencia de cruce, no 999 meses reales.</t>
      </text>
    </comment>
    <comment authorId="0" ref="K30">
      <text>
        <t xml:space="preserve">Mes 7. Recuperación estimada usando flujos descontados. Supone flujo uniforme dentro del mes. Los guiones corresponden al valor auxiliar 999 para meses sin cruce.</t>
      </text>
    </comment>
    <comment authorId="0" ref="AQ29">
      <text>
        <t xml:space="preserve">Mes 39. Mes previo + saldo pendiente / flujo del mes cuando se recupera la inversión. Los guiones indican que no hay cruce en ese mes. El valor auxiliar 999 significa ausencia de cruce, no 999 meses reales.</t>
      </text>
    </comment>
    <comment authorId="0" ref="L30">
      <text>
        <t xml:space="preserve">Mes 8. Recuperación estimada usando flujos descontados. Supone flujo uniforme dentro del mes. Los guiones corresponden al valor auxiliar 999 para meses sin cruce.</t>
      </text>
    </comment>
    <comment authorId="0" ref="AR29">
      <text>
        <t xml:space="preserve">Mes 40. Mes previo + saldo pendiente / flujo del mes cuando se recupera la inversión. Los guiones indican que no hay cruce en ese mes. El valor auxiliar 999 significa ausencia de cruce, no 999 meses reales.</t>
      </text>
    </comment>
    <comment authorId="0" ref="M30">
      <text>
        <t xml:space="preserve">Mes 9. Recuperación estimada usando flujos descontados. Supone flujo uniforme dentro del mes. Los guiones corresponden al valor auxiliar 999 para meses sin cruce.</t>
      </text>
    </comment>
    <comment authorId="0" ref="AS29">
      <text>
        <t xml:space="preserve">Mes 41. Mes previo + saldo pendiente / flujo del mes cuando se recupera la inversión. Los guiones indican que no hay cruce en ese mes. El valor auxiliar 999 significa ausencia de cruce, no 999 meses reales.</t>
      </text>
    </comment>
    <comment authorId="0" ref="N30">
      <text>
        <t xml:space="preserve">Mes 10. Recuperación estimada usando flujos descontados. Supone flujo uniforme dentro del mes. Los guiones corresponden al valor auxiliar 999 para meses sin cruce.</t>
      </text>
    </comment>
    <comment authorId="0" ref="AT29">
      <text>
        <t xml:space="preserve">Mes 42. Mes previo + saldo pendiente / flujo del mes cuando se recupera la inversión. Los guiones indican que no hay cruce en ese mes. El valor auxiliar 999 significa ausencia de cruce, no 999 meses reales.</t>
      </text>
    </comment>
    <comment authorId="0" ref="O30">
      <text>
        <t xml:space="preserve">Mes 11. Recuperación estimada usando flujos descontados. Supone flujo uniforme dentro del mes. Los guiones corresponden al valor auxiliar 999 para meses sin cruce.</t>
      </text>
    </comment>
    <comment authorId="0" ref="AU29">
      <text>
        <t xml:space="preserve">Mes 43. Mes previo + saldo pendiente / flujo del mes cuando se recupera la inversión. Los guiones indican que no hay cruce en ese mes. El valor auxiliar 999 significa ausencia de cruce, no 999 meses reales.</t>
      </text>
    </comment>
    <comment authorId="0" ref="P30">
      <text>
        <t xml:space="preserve">Mes 12. Recuperación estimada usando flujos descontados. Supone flujo uniforme dentro del mes. Los guiones corresponden al valor auxiliar 999 para meses sin cruce.</t>
      </text>
    </comment>
    <comment authorId="0" ref="AV29">
      <text>
        <t xml:space="preserve">Mes 44. Mes previo + saldo pendiente / flujo del mes cuando se recupera la inversión. Los guiones indican que no hay cruce en ese mes. El valor auxiliar 999 significa ausencia de cruce, no 999 meses reales.</t>
      </text>
    </comment>
    <comment authorId="0" ref="Q30">
      <text>
        <t xml:space="preserve">Mes 13. Recuperación estimada usando flujos descontados. Supone flujo uniforme dentro del mes. Los guiones corresponden al valor auxiliar 999 para meses sin cruce.</t>
      </text>
    </comment>
    <comment authorId="0" ref="AW29">
      <text>
        <t xml:space="preserve">Mes 45. Mes previo + saldo pendiente / flujo del mes cuando se recupera la inversión. Los guiones indican que no hay cruce en ese mes. El valor auxiliar 999 significa ausencia de cruce, no 999 meses reales.</t>
      </text>
    </comment>
    <comment authorId="0" ref="R30">
      <text>
        <t xml:space="preserve">Mes 14. Recuperación estimada usando flujos descontados. Supone flujo uniforme dentro del mes. Los guiones corresponden al valor auxiliar 999 para meses sin cruce.</t>
      </text>
    </comment>
    <comment authorId="0" ref="AX29">
      <text>
        <t xml:space="preserve">Mes 46. Mes previo + saldo pendiente / flujo del mes cuando se recupera la inversión. Los guiones indican que no hay cruce en ese mes. El valor auxiliar 999 significa ausencia de cruce, no 999 meses reales.</t>
      </text>
    </comment>
    <comment authorId="0" ref="S30">
      <text>
        <t xml:space="preserve">Mes 15. Recuperación estimada usando flujos descontados. Supone flujo uniforme dentro del mes. Los guiones corresponden al valor auxiliar 999 para meses sin cruce.</t>
      </text>
    </comment>
    <comment authorId="0" ref="AY29">
      <text>
        <t xml:space="preserve">Mes 47. Mes previo + saldo pendiente / flujo del mes cuando se recupera la inversión. Los guiones indican que no hay cruce en ese mes. El valor auxiliar 999 significa ausencia de cruce, no 999 meses reales.</t>
      </text>
    </comment>
    <comment authorId="0" ref="T30">
      <text>
        <t xml:space="preserve">Mes 16. Recuperación estimada usando flujos descontados. Supone flujo uniforme dentro del mes. Los guiones corresponden al valor auxiliar 999 para meses sin cruce.</t>
      </text>
    </comment>
    <comment authorId="0" ref="AZ29">
      <text>
        <t xml:space="preserve">Mes 48. Mes previo + saldo pendiente / flujo del mes cuando se recupera la inversión. Los guiones indican que no hay cruce en ese mes. El valor auxiliar 999 significa ausencia de cruce, no 999 meses reales.</t>
      </text>
    </comment>
    <comment authorId="0" ref="U30">
      <text>
        <t xml:space="preserve">Mes 17. Recuperación estimada usando flujos descontados. Supone flujo uniforme dentro del mes. Los guiones corresponden al valor auxiliar 999 para meses sin cruce.</t>
      </text>
    </comment>
    <comment authorId="0" ref="BA29">
      <text>
        <t xml:space="preserve">Mes 49. Mes previo + saldo pendiente / flujo del mes cuando se recupera la inversión. Los guiones indican que no hay cruce en ese mes. El valor auxiliar 999 significa ausencia de cruce, no 999 meses reales.</t>
      </text>
    </comment>
    <comment authorId="0" ref="V30">
      <text>
        <t xml:space="preserve">Mes 18. Recuperación estimada usando flujos descontados. Supone flujo uniforme dentro del mes. Los guiones corresponden al valor auxiliar 999 para meses sin cruce.</t>
      </text>
    </comment>
    <comment authorId="0" ref="BB29">
      <text>
        <t xml:space="preserve">Mes 50. Mes previo + saldo pendiente / flujo del mes cuando se recupera la inversión. Los guiones indican que no hay cruce en ese mes. El valor auxiliar 999 significa ausencia de cruce, no 999 meses reales.</t>
      </text>
    </comment>
    <comment authorId="0" ref="W30">
      <text>
        <t xml:space="preserve">Mes 19. Recuperación estimada usando flujos descontados. Supone flujo uniforme dentro del mes. Los guiones corresponden al valor auxiliar 999 para meses sin cruce.</t>
      </text>
    </comment>
    <comment authorId="0" ref="BC29">
      <text>
        <t xml:space="preserve">Mes 51. Mes previo + saldo pendiente / flujo del mes cuando se recupera la inversión. Los guiones indican que no hay cruce en ese mes. El valor auxiliar 999 significa ausencia de cruce, no 999 meses reales.</t>
      </text>
    </comment>
    <comment authorId="0" ref="X30">
      <text>
        <t xml:space="preserve">Mes 20. Recuperación estimada usando flujos descontados. Supone flujo uniforme dentro del mes. Los guiones corresponden al valor auxiliar 999 para meses sin cruce.</t>
      </text>
    </comment>
    <comment authorId="0" ref="BD29">
      <text>
        <t xml:space="preserve">Mes 52. Mes previo + saldo pendiente / flujo del mes cuando se recupera la inversión. Los guiones indican que no hay cruce en ese mes. El valor auxiliar 999 significa ausencia de cruce, no 999 meses reales.</t>
      </text>
    </comment>
    <comment authorId="0" ref="Y30">
      <text>
        <t xml:space="preserve">Mes 21. Recuperación estimada usando flujos descontados. Supone flujo uniforme dentro del mes. Los guiones corresponden al valor auxiliar 999 para meses sin cruce.</t>
      </text>
    </comment>
    <comment authorId="0" ref="BE29">
      <text>
        <t xml:space="preserve">Mes 53. Mes previo + saldo pendiente / flujo del mes cuando se recupera la inversión. Los guiones indican que no hay cruce en ese mes. El valor auxiliar 999 significa ausencia de cruce, no 999 meses reales.</t>
      </text>
    </comment>
    <comment authorId="0" ref="Z30">
      <text>
        <t xml:space="preserve">Mes 22. Recuperación estimada usando flujos descontados. Supone flujo uniforme dentro del mes. Los guiones corresponden al valor auxiliar 999 para meses sin cruce.</t>
      </text>
    </comment>
    <comment authorId="0" ref="BF29">
      <text>
        <t xml:space="preserve">Mes 54. Mes previo + saldo pendiente / flujo del mes cuando se recupera la inversión. Los guiones indican que no hay cruce en ese mes. El valor auxiliar 999 significa ausencia de cruce, no 999 meses reales.</t>
      </text>
    </comment>
    <comment authorId="0" ref="AA30">
      <text>
        <t xml:space="preserve">Mes 23. Recuperación estimada usando flujos descontados. Supone flujo uniforme dentro del mes. Los guiones corresponden al valor auxiliar 999 para meses sin cruce.</t>
      </text>
    </comment>
    <comment authorId="0" ref="BG29">
      <text>
        <t xml:space="preserve">Mes 55. Mes previo + saldo pendiente / flujo del mes cuando se recupera la inversión. Los guiones indican que no hay cruce en ese mes. El valor auxiliar 999 significa ausencia de cruce, no 999 meses reales.</t>
      </text>
    </comment>
    <comment authorId="0" ref="AB30">
      <text>
        <t xml:space="preserve">Mes 24. Recuperación estimada usando flujos descontados. Supone flujo uniforme dentro del mes. Los guiones corresponden al valor auxiliar 999 para meses sin cruce.</t>
      </text>
    </comment>
    <comment authorId="0" ref="BH29">
      <text>
        <t xml:space="preserve">Mes 56. Mes previo + saldo pendiente / flujo del mes cuando se recupera la inversión. Los guiones indican que no hay cruce en ese mes. El valor auxiliar 999 significa ausencia de cruce, no 999 meses reales.</t>
      </text>
    </comment>
    <comment authorId="0" ref="AC30">
      <text>
        <t xml:space="preserve">Mes 25. Recuperación estimada usando flujos descontados. Supone flujo uniforme dentro del mes. Los guiones corresponden al valor auxiliar 999 para meses sin cruce.</t>
      </text>
    </comment>
    <comment authorId="0" ref="BI29">
      <text>
        <t xml:space="preserve">Mes 57. Mes previo + saldo pendiente / flujo del mes cuando se recupera la inversión. Los guiones indican que no hay cruce en ese mes. El valor auxiliar 999 significa ausencia de cruce, no 999 meses reales.</t>
      </text>
    </comment>
    <comment authorId="0" ref="AD30">
      <text>
        <t xml:space="preserve">Mes 26. Recuperación estimada usando flujos descontados. Supone flujo uniforme dentro del mes. Los guiones corresponden al valor auxiliar 999 para meses sin cruce.</t>
      </text>
    </comment>
    <comment authorId="0" ref="BJ29">
      <text>
        <t xml:space="preserve">Mes 58. Mes previo + saldo pendiente / flujo del mes cuando se recupera la inversión. Los guiones indican que no hay cruce en ese mes. El valor auxiliar 999 significa ausencia de cruce, no 999 meses reales.</t>
      </text>
    </comment>
    <comment authorId="0" ref="AE30">
      <text>
        <t xml:space="preserve">Mes 27. Recuperación estimada usando flujos descontados. Supone flujo uniforme dentro del mes. Los guiones corresponden al valor auxiliar 999 para meses sin cruce.</t>
      </text>
    </comment>
    <comment authorId="0" ref="BK29">
      <text>
        <t xml:space="preserve">Mes 59. Mes previo + saldo pendiente / flujo del mes cuando se recupera la inversión. Los guiones indican que no hay cruce en ese mes. El valor auxiliar 999 significa ausencia de cruce, no 999 meses reales.</t>
      </text>
    </comment>
    <comment authorId="0" ref="AF30">
      <text>
        <t xml:space="preserve">Mes 28. Recuperación estimada usando flujos descontados. Supone flujo uniforme dentro del mes. Los guiones corresponden al valor auxiliar 999 para meses sin cruce.</t>
      </text>
    </comment>
    <comment authorId="0" ref="BL29">
      <text>
        <t xml:space="preserve">Mes 60. Mes previo + saldo pendiente / flujo del mes cuando se recupera la inversión. Los guiones indican que no hay cruce en ese mes. El valor auxiliar 999 significa ausencia de cruce, no 999 meses reales.</t>
      </text>
    </comment>
    <comment authorId="0" ref="AG30">
      <text>
        <t xml:space="preserve">Mes 29. Recuperación estimada usando flujos descontados. Supone flujo uniforme dentro del mes. Los guiones corresponden al valor auxiliar 999 para meses sin cruce.</t>
      </text>
    </comment>
    <comment authorId="0" ref="AH30">
      <text>
        <t xml:space="preserve">Mes 30. Recuperación estimada usando flujos descontados. Supone flujo uniforme dentro del mes. Los guiones corresponden al valor auxiliar 999 para meses sin cruce.</t>
      </text>
    </comment>
    <comment authorId="0" ref="C31">
      <text>
        <t xml:space="preserve">Cuenta un cambio de signo entre flujos no nulos. Más de un cambio exige revisar la TIR por posible multiplicidad.</t>
      </text>
    </comment>
    <comment authorId="0" ref="AI30">
      <text>
        <t xml:space="preserve">Mes 31. Recuperación estimada usando flujos descontados. Supone flujo uniforme dentro del mes. Los guiones corresponden al valor auxiliar 999 para meses sin cruce.</t>
      </text>
    </comment>
    <comment authorId="0" ref="D31">
      <text>
        <t xml:space="preserve">Mes 0. Cuenta un cambio de signo entre flujos no nulos. Más de un cambio exige revisar la TIR por posible multiplicidad.</t>
      </text>
    </comment>
    <comment authorId="0" ref="AJ30">
      <text>
        <t xml:space="preserve">Mes 32. Recuperación estimada usando flujos descontados. Supone flujo uniforme dentro del mes. Los guiones corresponden al valor auxiliar 999 para meses sin cruce.</t>
      </text>
    </comment>
    <comment authorId="0" ref="E31">
      <text>
        <t xml:space="preserve">Mes 1. Cuenta un cambio de signo entre flujos no nulos. Más de un cambio exige revisar la TIR por posible multiplicidad.</t>
      </text>
    </comment>
    <comment authorId="0" ref="AK30">
      <text>
        <t xml:space="preserve">Mes 33. Recuperación estimada usando flujos descontados. Supone flujo uniforme dentro del mes. Los guiones corresponden al valor auxiliar 999 para meses sin cruce.</t>
      </text>
    </comment>
    <comment authorId="0" ref="F31">
      <text>
        <t xml:space="preserve">Mes 2. Cuenta un cambio de signo entre flujos no nulos. Más de un cambio exige revisar la TIR por posible multiplicidad.</t>
      </text>
    </comment>
    <comment authorId="0" ref="AL30">
      <text>
        <t xml:space="preserve">Mes 34. Recuperación estimada usando flujos descontados. Supone flujo uniforme dentro del mes. Los guiones corresponden al valor auxiliar 999 para meses sin cruce.</t>
      </text>
    </comment>
    <comment authorId="0" ref="G31">
      <text>
        <t xml:space="preserve">Mes 3. Cuenta un cambio de signo entre flujos no nulos. Más de un cambio exige revisar la TIR por posible multiplicidad.</t>
      </text>
    </comment>
    <comment authorId="0" ref="AM30">
      <text>
        <t xml:space="preserve">Mes 35. Recuperación estimada usando flujos descontados. Supone flujo uniforme dentro del mes. Los guiones corresponden al valor auxiliar 999 para meses sin cruce.</t>
      </text>
    </comment>
    <comment authorId="0" ref="H31">
      <text>
        <t xml:space="preserve">Mes 4. Cuenta un cambio de signo entre flujos no nulos. Más de un cambio exige revisar la TIR por posible multiplicidad.</t>
      </text>
    </comment>
    <comment authorId="0" ref="AN30">
      <text>
        <t xml:space="preserve">Mes 36. Recuperación estimada usando flujos descontados. Supone flujo uniforme dentro del mes. Los guiones corresponden al valor auxiliar 999 para meses sin cruce.</t>
      </text>
    </comment>
    <comment authorId="0" ref="I31">
      <text>
        <t xml:space="preserve">Mes 5. Cuenta un cambio de signo entre flujos no nulos. Más de un cambio exige revisar la TIR por posible multiplicidad.</t>
      </text>
    </comment>
    <comment authorId="0" ref="AO30">
      <text>
        <t xml:space="preserve">Mes 37. Recuperación estimada usando flujos descontados. Supone flujo uniforme dentro del mes. Los guiones corresponden al valor auxiliar 999 para meses sin cruce.</t>
      </text>
    </comment>
    <comment authorId="0" ref="J31">
      <text>
        <t xml:space="preserve">Mes 6. Cuenta un cambio de signo entre flujos no nulos. Más de un cambio exige revisar la TIR por posible multiplicidad.</t>
      </text>
    </comment>
    <comment authorId="0" ref="AP30">
      <text>
        <t xml:space="preserve">Mes 38. Recuperación estimada usando flujos descontados. Supone flujo uniforme dentro del mes. Los guiones corresponden al valor auxiliar 999 para meses sin cruce.</t>
      </text>
    </comment>
    <comment authorId="0" ref="K31">
      <text>
        <t xml:space="preserve">Mes 7. Cuenta un cambio de signo entre flujos no nulos. Más de un cambio exige revisar la TIR por posible multiplicidad.</t>
      </text>
    </comment>
    <comment authorId="0" ref="AQ30">
      <text>
        <t xml:space="preserve">Mes 39. Recuperación estimada usando flujos descontados. Supone flujo uniforme dentro del mes. Los guiones corresponden al valor auxiliar 999 para meses sin cruce.</t>
      </text>
    </comment>
    <comment authorId="0" ref="L31">
      <text>
        <t xml:space="preserve">Mes 8. Cuenta un cambio de signo entre flujos no nulos. Más de un cambio exige revisar la TIR por posible multiplicidad.</t>
      </text>
    </comment>
    <comment authorId="0" ref="AR30">
      <text>
        <t xml:space="preserve">Mes 40. Recuperación estimada usando flujos descontados. Supone flujo uniforme dentro del mes. Los guiones corresponden al valor auxiliar 999 para meses sin cruce.</t>
      </text>
    </comment>
    <comment authorId="0" ref="M31">
      <text>
        <t xml:space="preserve">Mes 9. Cuenta un cambio de signo entre flujos no nulos. Más de un cambio exige revisar la TIR por posible multiplicidad.</t>
      </text>
    </comment>
    <comment authorId="0" ref="AS30">
      <text>
        <t xml:space="preserve">Mes 41. Recuperación estimada usando flujos descontados. Supone flujo uniforme dentro del mes. Los guiones corresponden al valor auxiliar 999 para meses sin cruce.</t>
      </text>
    </comment>
    <comment authorId="0" ref="N31">
      <text>
        <t xml:space="preserve">Mes 10. Cuenta un cambio de signo entre flujos no nulos. Más de un cambio exige revisar la TIR por posible multiplicidad.</t>
      </text>
    </comment>
    <comment authorId="0" ref="AT30">
      <text>
        <t xml:space="preserve">Mes 42. Recuperación estimada usando flujos descontados. Supone flujo uniforme dentro del mes. Los guiones corresponden al valor auxiliar 999 para meses sin cruce.</t>
      </text>
    </comment>
    <comment authorId="0" ref="O31">
      <text>
        <t xml:space="preserve">Mes 11. Cuenta un cambio de signo entre flujos no nulos. Más de un cambio exige revisar la TIR por posible multiplicidad.</t>
      </text>
    </comment>
    <comment authorId="0" ref="AU30">
      <text>
        <t xml:space="preserve">Mes 43. Recuperación estimada usando flujos descontados. Supone flujo uniforme dentro del mes. Los guiones corresponden al valor auxiliar 999 para meses sin cruce.</t>
      </text>
    </comment>
    <comment authorId="0" ref="P31">
      <text>
        <t xml:space="preserve">Mes 12. Cuenta un cambio de signo entre flujos no nulos. Más de un cambio exige revisar la TIR por posible multiplicidad.</t>
      </text>
    </comment>
    <comment authorId="0" ref="AV30">
      <text>
        <t xml:space="preserve">Mes 44. Recuperación estimada usando flujos descontados. Supone flujo uniforme dentro del mes. Los guiones corresponden al valor auxiliar 999 para meses sin cruce.</t>
      </text>
    </comment>
    <comment authorId="0" ref="Q31">
      <text>
        <t xml:space="preserve">Mes 13. Cuenta un cambio de signo entre flujos no nulos. Más de un cambio exige revisar la TIR por posible multiplicidad.</t>
      </text>
    </comment>
    <comment authorId="0" ref="AW30">
      <text>
        <t xml:space="preserve">Mes 45. Recuperación estimada usando flujos descontados. Supone flujo uniforme dentro del mes. Los guiones corresponden al valor auxiliar 999 para meses sin cruce.</t>
      </text>
    </comment>
    <comment authorId="0" ref="R31">
      <text>
        <t xml:space="preserve">Mes 14. Cuenta un cambio de signo entre flujos no nulos. Más de un cambio exige revisar la TIR por posible multiplicidad.</t>
      </text>
    </comment>
    <comment authorId="0" ref="AX30">
      <text>
        <t xml:space="preserve">Mes 46. Recuperación estimada usando flujos descontados. Supone flujo uniforme dentro del mes. Los guiones corresponden al valor auxiliar 999 para meses sin cruce.</t>
      </text>
    </comment>
    <comment authorId="0" ref="S31">
      <text>
        <t xml:space="preserve">Mes 15. Cuenta un cambio de signo entre flujos no nulos. Más de un cambio exige revisar la TIR por posible multiplicidad.</t>
      </text>
    </comment>
    <comment authorId="0" ref="AY30">
      <text>
        <t xml:space="preserve">Mes 47. Recuperación estimada usando flujos descontados. Supone flujo uniforme dentro del mes. Los guiones corresponden al valor auxiliar 999 para meses sin cruce.</t>
      </text>
    </comment>
    <comment authorId="0" ref="T31">
      <text>
        <t xml:space="preserve">Mes 16. Cuenta un cambio de signo entre flujos no nulos. Más de un cambio exige revisar la TIR por posible multiplicidad.</t>
      </text>
    </comment>
    <comment authorId="0" ref="AZ30">
      <text>
        <t xml:space="preserve">Mes 48. Recuperación estimada usando flujos descontados. Supone flujo uniforme dentro del mes. Los guiones corresponden al valor auxiliar 999 para meses sin cruce.</t>
      </text>
    </comment>
    <comment authorId="0" ref="U31">
      <text>
        <t xml:space="preserve">Mes 17. Cuenta un cambio de signo entre flujos no nulos. Más de un cambio exige revisar la TIR por posible multiplicidad.</t>
      </text>
    </comment>
    <comment authorId="0" ref="BA30">
      <text>
        <t xml:space="preserve">Mes 49. Recuperación estimada usando flujos descontados. Supone flujo uniforme dentro del mes. Los guiones corresponden al valor auxiliar 999 para meses sin cruce.</t>
      </text>
    </comment>
    <comment authorId="0" ref="V31">
      <text>
        <t xml:space="preserve">Mes 18. Cuenta un cambio de signo entre flujos no nulos. Más de un cambio exige revisar la TIR por posible multiplicidad.</t>
      </text>
    </comment>
    <comment authorId="0" ref="BB30">
      <text>
        <t xml:space="preserve">Mes 50. Recuperación estimada usando flujos descontados. Supone flujo uniforme dentro del mes. Los guiones corresponden al valor auxiliar 999 para meses sin cruce.</t>
      </text>
    </comment>
    <comment authorId="0" ref="W31">
      <text>
        <t xml:space="preserve">Mes 19. Cuenta un cambio de signo entre flujos no nulos. Más de un cambio exige revisar la TIR por posible multiplicidad.</t>
      </text>
    </comment>
    <comment authorId="0" ref="BC30">
      <text>
        <t xml:space="preserve">Mes 51. Recuperación estimada usando flujos descontados. Supone flujo uniforme dentro del mes. Los guiones corresponden al valor auxiliar 999 para meses sin cruce.</t>
      </text>
    </comment>
    <comment authorId="0" ref="X31">
      <text>
        <t xml:space="preserve">Mes 20. Cuenta un cambio de signo entre flujos no nulos. Más de un cambio exige revisar la TIR por posible multiplicidad.</t>
      </text>
    </comment>
    <comment authorId="0" ref="BD30">
      <text>
        <t xml:space="preserve">Mes 52. Recuperación estimada usando flujos descontados. Supone flujo uniforme dentro del mes. Los guiones corresponden al valor auxiliar 999 para meses sin cruce.</t>
      </text>
    </comment>
    <comment authorId="0" ref="Y31">
      <text>
        <t xml:space="preserve">Mes 21. Cuenta un cambio de signo entre flujos no nulos. Más de un cambio exige revisar la TIR por posible multiplicidad.</t>
      </text>
    </comment>
    <comment authorId="0" ref="BE30">
      <text>
        <t xml:space="preserve">Mes 53. Recuperación estimada usando flujos descontados. Supone flujo uniforme dentro del mes. Los guiones corresponden al valor auxiliar 999 para meses sin cruce.</t>
      </text>
    </comment>
    <comment authorId="0" ref="Z31">
      <text>
        <t xml:space="preserve">Mes 22. Cuenta un cambio de signo entre flujos no nulos. Más de un cambio exige revisar la TIR por posible multiplicidad.</t>
      </text>
    </comment>
    <comment authorId="0" ref="BF30">
      <text>
        <t xml:space="preserve">Mes 54. Recuperación estimada usando flujos descontados. Supone flujo uniforme dentro del mes. Los guiones corresponden al valor auxiliar 999 para meses sin cruce.</t>
      </text>
    </comment>
    <comment authorId="0" ref="AA31">
      <text>
        <t xml:space="preserve">Mes 23. Cuenta un cambio de signo entre flujos no nulos. Más de un cambio exige revisar la TIR por posible multiplicidad.</t>
      </text>
    </comment>
    <comment authorId="0" ref="BG30">
      <text>
        <t xml:space="preserve">Mes 55. Recuperación estimada usando flujos descontados. Supone flujo uniforme dentro del mes. Los guiones corresponden al valor auxiliar 999 para meses sin cruce.</t>
      </text>
    </comment>
    <comment authorId="0" ref="AB31">
      <text>
        <t xml:space="preserve">Mes 24. Cuenta un cambio de signo entre flujos no nulos. Más de un cambio exige revisar la TIR por posible multiplicidad.</t>
      </text>
    </comment>
    <comment authorId="0" ref="BH30">
      <text>
        <t xml:space="preserve">Mes 56. Recuperación estimada usando flujos descontados. Supone flujo uniforme dentro del mes. Los guiones corresponden al valor auxiliar 999 para meses sin cruce.</t>
      </text>
    </comment>
    <comment authorId="0" ref="AC31">
      <text>
        <t xml:space="preserve">Mes 25. Cuenta un cambio de signo entre flujos no nulos. Más de un cambio exige revisar la TIR por posible multiplicidad.</t>
      </text>
    </comment>
    <comment authorId="0" ref="BI30">
      <text>
        <t xml:space="preserve">Mes 57. Recuperación estimada usando flujos descontados. Supone flujo uniforme dentro del mes. Los guiones corresponden al valor auxiliar 999 para meses sin cruce.</t>
      </text>
    </comment>
    <comment authorId="0" ref="AD31">
      <text>
        <t xml:space="preserve">Mes 26. Cuenta un cambio de signo entre flujos no nulos. Más de un cambio exige revisar la TIR por posible multiplicidad.</t>
      </text>
    </comment>
    <comment authorId="0" ref="BJ30">
      <text>
        <t xml:space="preserve">Mes 58. Recuperación estimada usando flujos descontados. Supone flujo uniforme dentro del mes. Los guiones corresponden al valor auxiliar 999 para meses sin cruce.</t>
      </text>
    </comment>
    <comment authorId="0" ref="AE31">
      <text>
        <t xml:space="preserve">Mes 27. Cuenta un cambio de signo entre flujos no nulos. Más de un cambio exige revisar la TIR por posible multiplicidad.</t>
      </text>
    </comment>
    <comment authorId="0" ref="BK30">
      <text>
        <t xml:space="preserve">Mes 59. Recuperación estimada usando flujos descontados. Supone flujo uniforme dentro del mes. Los guiones corresponden al valor auxiliar 999 para meses sin cruce.</t>
      </text>
    </comment>
    <comment authorId="0" ref="AF31">
      <text>
        <t xml:space="preserve">Mes 28. Cuenta un cambio de signo entre flujos no nulos. Más de un cambio exige revisar la TIR por posible multiplicidad.</t>
      </text>
    </comment>
    <comment authorId="0" ref="BL30">
      <text>
        <t xml:space="preserve">Mes 60. Recuperación estimada usando flujos descontados. Supone flujo uniforme dentro del mes. Los guiones corresponden al valor auxiliar 999 para meses sin cruce.</t>
      </text>
    </comment>
    <comment authorId="0" ref="AG31">
      <text>
        <t xml:space="preserve">Mes 29. Cuenta un cambio de signo entre flujos no nulos. Más de un cambio exige revisar la TIR por posible multiplicidad.</t>
      </text>
    </comment>
    <comment authorId="0" ref="AH31">
      <text>
        <t xml:space="preserve">Mes 30. Cuenta un cambio de signo entre flujos no nulos. Más de un cambio exige revisar la TIR por posible multiplicidad.</t>
      </text>
    </comment>
    <comment authorId="0" ref="C32">
      <text>
        <t xml:space="preserve">Auxiliar: conserva el signo del último flujo no nulo. Permite contar cambios de signo aun cuando hay meses con flujo cero. No es un resultado financiero.</t>
      </text>
    </comment>
    <comment authorId="0" ref="AI31">
      <text>
        <t xml:space="preserve">Mes 31. Cuenta un cambio de signo entre flujos no nulos. Más de un cambio exige revisar la TIR por posible multiplicidad.</t>
      </text>
    </comment>
    <comment authorId="0" ref="D32">
      <text>
        <t xml:space="preserve">Mes 0. Auxiliar: conserva el signo del último flujo no nulo. Permite contar cambios de signo aun cuando hay meses con flujo cero. No es un resultado financiero.</t>
      </text>
    </comment>
    <comment authorId="0" ref="AJ31">
      <text>
        <t xml:space="preserve">Mes 32. Cuenta un cambio de signo entre flujos no nulos. Más de un cambio exige revisar la TIR por posible multiplicidad.</t>
      </text>
    </comment>
    <comment authorId="0" ref="E32">
      <text>
        <t xml:space="preserve">Mes 1. Auxiliar: conserva el signo del último flujo no nulo. Permite contar cambios de signo aun cuando hay meses con flujo cero. No es un resultado financiero.</t>
      </text>
    </comment>
    <comment authorId="0" ref="AK31">
      <text>
        <t xml:space="preserve">Mes 33. Cuenta un cambio de signo entre flujos no nulos. Más de un cambio exige revisar la TIR por posible multiplicidad.</t>
      </text>
    </comment>
    <comment authorId="0" ref="F32">
      <text>
        <t xml:space="preserve">Mes 2. Auxiliar: conserva el signo del último flujo no nulo. Permite contar cambios de signo aun cuando hay meses con flujo cero. No es un resultado financiero.</t>
      </text>
    </comment>
    <comment authorId="0" ref="AL31">
      <text>
        <t xml:space="preserve">Mes 34. Cuenta un cambio de signo entre flujos no nulos. Más de un cambio exige revisar la TIR por posible multiplicidad.</t>
      </text>
    </comment>
    <comment authorId="0" ref="G32">
      <text>
        <t xml:space="preserve">Mes 3. Auxiliar: conserva el signo del último flujo no nulo. Permite contar cambios de signo aun cuando hay meses con flujo cero. No es un resultado financiero.</t>
      </text>
    </comment>
    <comment authorId="0" ref="AM31">
      <text>
        <t xml:space="preserve">Mes 35. Cuenta un cambio de signo entre flujos no nulos. Más de un cambio exige revisar la TIR por posible multiplicidad.</t>
      </text>
    </comment>
    <comment authorId="0" ref="H32">
      <text>
        <t xml:space="preserve">Mes 4. Auxiliar: conserva el signo del último flujo no nulo. Permite contar cambios de signo aun cuando hay meses con flujo cero. No es un resultado financiero.</t>
      </text>
    </comment>
    <comment authorId="0" ref="AN31">
      <text>
        <t xml:space="preserve">Mes 36. Cuenta un cambio de signo entre flujos no nulos. Más de un cambio exige revisar la TIR por posible multiplicidad.</t>
      </text>
    </comment>
    <comment authorId="0" ref="I32">
      <text>
        <t xml:space="preserve">Mes 5. Auxiliar: conserva el signo del último flujo no nulo. Permite contar cambios de signo aun cuando hay meses con flujo cero. No es un resultado financiero.</t>
      </text>
    </comment>
    <comment authorId="0" ref="AO31">
      <text>
        <t xml:space="preserve">Mes 37. Cuenta un cambio de signo entre flujos no nulos. Más de un cambio exige revisar la TIR por posible multiplicidad.</t>
      </text>
    </comment>
    <comment authorId="0" ref="J32">
      <text>
        <t xml:space="preserve">Mes 6. Auxiliar: conserva el signo del último flujo no nulo. Permite contar cambios de signo aun cuando hay meses con flujo cero. No es un resultado financiero.</t>
      </text>
    </comment>
    <comment authorId="0" ref="AP31">
      <text>
        <t xml:space="preserve">Mes 38. Cuenta un cambio de signo entre flujos no nulos. Más de un cambio exige revisar la TIR por posible multiplicidad.</t>
      </text>
    </comment>
    <comment authorId="0" ref="K32">
      <text>
        <t xml:space="preserve">Mes 7. Auxiliar: conserva el signo del último flujo no nulo. Permite contar cambios de signo aun cuando hay meses con flujo cero. No es un resultado financiero.</t>
      </text>
    </comment>
    <comment authorId="0" ref="AQ31">
      <text>
        <t xml:space="preserve">Mes 39. Cuenta un cambio de signo entre flujos no nulos. Más de un cambio exige revisar la TIR por posible multiplicidad.</t>
      </text>
    </comment>
    <comment authorId="0" ref="L32">
      <text>
        <t xml:space="preserve">Mes 8. Auxiliar: conserva el signo del último flujo no nulo. Permite contar cambios de signo aun cuando hay meses con flujo cero. No es un resultado financiero.</t>
      </text>
    </comment>
    <comment authorId="0" ref="AR31">
      <text>
        <t xml:space="preserve">Mes 40. Cuenta un cambio de signo entre flujos no nulos. Más de un cambio exige revisar la TIR por posible multiplicidad.</t>
      </text>
    </comment>
    <comment authorId="0" ref="M32">
      <text>
        <t xml:space="preserve">Mes 9. Auxiliar: conserva el signo del último flujo no nulo. Permite contar cambios de signo aun cuando hay meses con flujo cero. No es un resultado financiero.</t>
      </text>
    </comment>
    <comment authorId="0" ref="AS31">
      <text>
        <t xml:space="preserve">Mes 41. Cuenta un cambio de signo entre flujos no nulos. Más de un cambio exige revisar la TIR por posible multiplicidad.</t>
      </text>
    </comment>
    <comment authorId="0" ref="N32">
      <text>
        <t xml:space="preserve">Mes 10. Auxiliar: conserva el signo del último flujo no nulo. Permite contar cambios de signo aun cuando hay meses con flujo cero. No es un resultado financiero.</t>
      </text>
    </comment>
    <comment authorId="0" ref="AT31">
      <text>
        <t xml:space="preserve">Mes 42. Cuenta un cambio de signo entre flujos no nulos. Más de un cambio exige revisar la TIR por posible multiplicidad.</t>
      </text>
    </comment>
    <comment authorId="0" ref="O32">
      <text>
        <t xml:space="preserve">Mes 11. Auxiliar: conserva el signo del último flujo no nulo. Permite contar cambios de signo aun cuando hay meses con flujo cero. No es un resultado financiero.</t>
      </text>
    </comment>
    <comment authorId="0" ref="AU31">
      <text>
        <t xml:space="preserve">Mes 43. Cuenta un cambio de signo entre flujos no nulos. Más de un cambio exige revisar la TIR por posible multiplicidad.</t>
      </text>
    </comment>
    <comment authorId="0" ref="P32">
      <text>
        <t xml:space="preserve">Mes 12. Auxiliar: conserva el signo del último flujo no nulo. Permite contar cambios de signo aun cuando hay meses con flujo cero. No es un resultado financiero.</t>
      </text>
    </comment>
    <comment authorId="0" ref="AV31">
      <text>
        <t xml:space="preserve">Mes 44. Cuenta un cambio de signo entre flujos no nulos. Más de un cambio exige revisar la TIR por posible multiplicidad.</t>
      </text>
    </comment>
    <comment authorId="0" ref="Q32">
      <text>
        <t xml:space="preserve">Mes 13. Auxiliar: conserva el signo del último flujo no nulo. Permite contar cambios de signo aun cuando hay meses con flujo cero. No es un resultado financiero.</t>
      </text>
    </comment>
    <comment authorId="0" ref="AW31">
      <text>
        <t xml:space="preserve">Mes 45. Cuenta un cambio de signo entre flujos no nulos. Más de un cambio exige revisar la TIR por posible multiplicidad.</t>
      </text>
    </comment>
    <comment authorId="0" ref="R32">
      <text>
        <t xml:space="preserve">Mes 14. Auxiliar: conserva el signo del último flujo no nulo. Permite contar cambios de signo aun cuando hay meses con flujo cero. No es un resultado financiero.</t>
      </text>
    </comment>
    <comment authorId="0" ref="AX31">
      <text>
        <t xml:space="preserve">Mes 46. Cuenta un cambio de signo entre flujos no nulos. Más de un cambio exige revisar la TIR por posible multiplicidad.</t>
      </text>
    </comment>
    <comment authorId="0" ref="S32">
      <text>
        <t xml:space="preserve">Mes 15. Auxiliar: conserva el signo del último flujo no nulo. Permite contar cambios de signo aun cuando hay meses con flujo cero. No es un resultado financiero.</t>
      </text>
    </comment>
    <comment authorId="0" ref="AY31">
      <text>
        <t xml:space="preserve">Mes 47. Cuenta un cambio de signo entre flujos no nulos. Más de un cambio exige revisar la TIR por posible multiplicidad.</t>
      </text>
    </comment>
    <comment authorId="0" ref="T32">
      <text>
        <t xml:space="preserve">Mes 16. Auxiliar: conserva el signo del último flujo no nulo. Permite contar cambios de signo aun cuando hay meses con flujo cero. No es un resultado financiero.</t>
      </text>
    </comment>
    <comment authorId="0" ref="AZ31">
      <text>
        <t xml:space="preserve">Mes 48. Cuenta un cambio de signo entre flujos no nulos. Más de un cambio exige revisar la TIR por posible multiplicidad.</t>
      </text>
    </comment>
    <comment authorId="0" ref="U32">
      <text>
        <t xml:space="preserve">Mes 17. Auxiliar: conserva el signo del último flujo no nulo. Permite contar cambios de signo aun cuando hay meses con flujo cero. No es un resultado financiero.</t>
      </text>
    </comment>
    <comment authorId="0" ref="BA31">
      <text>
        <t xml:space="preserve">Mes 49. Cuenta un cambio de signo entre flujos no nulos. Más de un cambio exige revisar la TIR por posible multiplicidad.</t>
      </text>
    </comment>
    <comment authorId="0" ref="V32">
      <text>
        <t xml:space="preserve">Mes 18. Auxiliar: conserva el signo del último flujo no nulo. Permite contar cambios de signo aun cuando hay meses con flujo cero. No es un resultado financiero.</t>
      </text>
    </comment>
    <comment authorId="0" ref="BB31">
      <text>
        <t xml:space="preserve">Mes 50. Cuenta un cambio de signo entre flujos no nulos. Más de un cambio exige revisar la TIR por posible multiplicidad.</t>
      </text>
    </comment>
    <comment authorId="0" ref="W32">
      <text>
        <t xml:space="preserve">Mes 19. Auxiliar: conserva el signo del último flujo no nulo. Permite contar cambios de signo aun cuando hay meses con flujo cero. No es un resultado financiero.</t>
      </text>
    </comment>
    <comment authorId="0" ref="BC31">
      <text>
        <t xml:space="preserve">Mes 51. Cuenta un cambio de signo entre flujos no nulos. Más de un cambio exige revisar la TIR por posible multiplicidad.</t>
      </text>
    </comment>
    <comment authorId="0" ref="X32">
      <text>
        <t xml:space="preserve">Mes 20. Auxiliar: conserva el signo del último flujo no nulo. Permite contar cambios de signo aun cuando hay meses con flujo cero. No es un resultado financiero.</t>
      </text>
    </comment>
    <comment authorId="0" ref="BD31">
      <text>
        <t xml:space="preserve">Mes 52. Cuenta un cambio de signo entre flujos no nulos. Más de un cambio exige revisar la TIR por posible multiplicidad.</t>
      </text>
    </comment>
    <comment authorId="0" ref="Y32">
      <text>
        <t xml:space="preserve">Mes 21. Auxiliar: conserva el signo del último flujo no nulo. Permite contar cambios de signo aun cuando hay meses con flujo cero. No es un resultado financiero.</t>
      </text>
    </comment>
    <comment authorId="0" ref="BE31">
      <text>
        <t xml:space="preserve">Mes 53. Cuenta un cambio de signo entre flujos no nulos. Más de un cambio exige revisar la TIR por posible multiplicidad.</t>
      </text>
    </comment>
    <comment authorId="0" ref="Z32">
      <text>
        <t xml:space="preserve">Mes 22. Auxiliar: conserva el signo del último flujo no nulo. Permite contar cambios de signo aun cuando hay meses con flujo cero. No es un resultado financiero.</t>
      </text>
    </comment>
    <comment authorId="0" ref="BF31">
      <text>
        <t xml:space="preserve">Mes 54. Cuenta un cambio de signo entre flujos no nulos. Más de un cambio exige revisar la TIR por posible multiplicidad.</t>
      </text>
    </comment>
    <comment authorId="0" ref="AA32">
      <text>
        <t xml:space="preserve">Mes 23. Auxiliar: conserva el signo del último flujo no nulo. Permite contar cambios de signo aun cuando hay meses con flujo cero. No es un resultado financiero.</t>
      </text>
    </comment>
    <comment authorId="0" ref="BG31">
      <text>
        <t xml:space="preserve">Mes 55. Cuenta un cambio de signo entre flujos no nulos. Más de un cambio exige revisar la TIR por posible multiplicidad.</t>
      </text>
    </comment>
    <comment authorId="0" ref="AB32">
      <text>
        <t xml:space="preserve">Mes 24. Auxiliar: conserva el signo del último flujo no nulo. Permite contar cambios de signo aun cuando hay meses con flujo cero. No es un resultado financiero.</t>
      </text>
    </comment>
    <comment authorId="0" ref="BH31">
      <text>
        <t xml:space="preserve">Mes 56. Cuenta un cambio de signo entre flujos no nulos. Más de un cambio exige revisar la TIR por posible multiplicidad.</t>
      </text>
    </comment>
    <comment authorId="0" ref="AC32">
      <text>
        <t xml:space="preserve">Mes 25. Auxiliar: conserva el signo del último flujo no nulo. Permite contar cambios de signo aun cuando hay meses con flujo cero. No es un resultado financiero.</t>
      </text>
    </comment>
    <comment authorId="0" ref="BI31">
      <text>
        <t xml:space="preserve">Mes 57. Cuenta un cambio de signo entre flujos no nulos. Más de un cambio exige revisar la TIR por posible multiplicidad.</t>
      </text>
    </comment>
    <comment authorId="0" ref="AD32">
      <text>
        <t xml:space="preserve">Mes 26. Auxiliar: conserva el signo del último flujo no nulo. Permite contar cambios de signo aun cuando hay meses con flujo cero. No es un resultado financiero.</t>
      </text>
    </comment>
    <comment authorId="0" ref="BJ31">
      <text>
        <t xml:space="preserve">Mes 58. Cuenta un cambio de signo entre flujos no nulos. Más de un cambio exige revisar la TIR por posible multiplicidad.</t>
      </text>
    </comment>
    <comment authorId="0" ref="AE32">
      <text>
        <t xml:space="preserve">Mes 27. Auxiliar: conserva el signo del último flujo no nulo. Permite contar cambios de signo aun cuando hay meses con flujo cero. No es un resultado financiero.</t>
      </text>
    </comment>
    <comment authorId="0" ref="BK31">
      <text>
        <t xml:space="preserve">Mes 59. Cuenta un cambio de signo entre flujos no nulos. Más de un cambio exige revisar la TIR por posible multiplicidad.</t>
      </text>
    </comment>
    <comment authorId="0" ref="AF32">
      <text>
        <t xml:space="preserve">Mes 28. Auxiliar: conserva el signo del último flujo no nulo. Permite contar cambios de signo aun cuando hay meses con flujo cero. No es un resultado financiero.</t>
      </text>
    </comment>
    <comment authorId="0" ref="BL31">
      <text>
        <t xml:space="preserve">Mes 60. Cuenta un cambio de signo entre flujos no nulos. Más de un cambio exige revisar la TIR por posible multiplicidad.</t>
      </text>
    </comment>
    <comment authorId="0" ref="AG32">
      <text>
        <t xml:space="preserve">Mes 29. Auxiliar: conserva el signo del último flujo no nulo. Permite contar cambios de signo aun cuando hay meses con flujo cero. No es un resultado financiero.</t>
      </text>
    </comment>
    <comment authorId="0" ref="AH32">
      <text>
        <t xml:space="preserve">Mes 30. Auxiliar: conserva el signo del último flujo no nulo. Permite contar cambios de signo aun cuando hay meses con flujo cero. No es un resultado financiero.</t>
      </text>
    </comment>
    <comment authorId="0" ref="AI32">
      <text>
        <t xml:space="preserve">Mes 31. Auxiliar: conserva el signo del último flujo no nulo. Permite contar cambios de signo aun cuando hay meses con flujo cero. No es un resultado financiero.</t>
      </text>
    </comment>
    <comment authorId="0" ref="AJ32">
      <text>
        <t xml:space="preserve">Mes 32. Auxiliar: conserva el signo del último flujo no nulo. Permite contar cambios de signo aun cuando hay meses con flujo cero. No es un resultado financiero.</t>
      </text>
    </comment>
    <comment authorId="0" ref="AK32">
      <text>
        <t xml:space="preserve">Mes 33. Auxiliar: conserva el signo del último flujo no nulo. Permite contar cambios de signo aun cuando hay meses con flujo cero. No es un resultado financiero.</t>
      </text>
    </comment>
    <comment authorId="0" ref="AL32">
      <text>
        <t xml:space="preserve">Mes 34. Auxiliar: conserva el signo del último flujo no nulo. Permite contar cambios de signo aun cuando hay meses con flujo cero. No es un resultado financiero.</t>
      </text>
    </comment>
    <comment authorId="0" ref="AM32">
      <text>
        <t xml:space="preserve">Mes 35. Auxiliar: conserva el signo del último flujo no nulo. Permite contar cambios de signo aun cuando hay meses con flujo cero. No es un resultado financiero.</t>
      </text>
    </comment>
    <comment authorId="0" ref="AN32">
      <text>
        <t xml:space="preserve">Mes 36. Auxiliar: conserva el signo del último flujo no nulo. Permite contar cambios de signo aun cuando hay meses con flujo cero. No es un resultado financiero.</t>
      </text>
    </comment>
    <comment authorId="0" ref="AO32">
      <text>
        <t xml:space="preserve">Mes 37. Auxiliar: conserva el signo del último flujo no nulo. Permite contar cambios de signo aun cuando hay meses con flujo cero. No es un resultado financiero.</t>
      </text>
    </comment>
    <comment authorId="0" ref="AP32">
      <text>
        <t xml:space="preserve">Mes 38. Auxiliar: conserva el signo del último flujo no nulo. Permite contar cambios de signo aun cuando hay meses con flujo cero. No es un resultado financiero.</t>
      </text>
    </comment>
    <comment authorId="0" ref="AQ32">
      <text>
        <t xml:space="preserve">Mes 39. Auxiliar: conserva el signo del último flujo no nulo. Permite contar cambios de signo aun cuando hay meses con flujo cero. No es un resultado financiero.</t>
      </text>
    </comment>
    <comment authorId="0" ref="AR32">
      <text>
        <t xml:space="preserve">Mes 40. Auxiliar: conserva el signo del último flujo no nulo. Permite contar cambios de signo aun cuando hay meses con flujo cero. No es un resultado financiero.</t>
      </text>
    </comment>
    <comment authorId="0" ref="AS32">
      <text>
        <t xml:space="preserve">Mes 41. Auxiliar: conserva el signo del último flujo no nulo. Permite contar cambios de signo aun cuando hay meses con flujo cero. No es un resultado financiero.</t>
      </text>
    </comment>
    <comment authorId="0" ref="AT32">
      <text>
        <t xml:space="preserve">Mes 42. Auxiliar: conserva el signo del último flujo no nulo. Permite contar cambios de signo aun cuando hay meses con flujo cero. No es un resultado financiero.</t>
      </text>
    </comment>
    <comment authorId="0" ref="AU32">
      <text>
        <t xml:space="preserve">Mes 43. Auxiliar: conserva el signo del último flujo no nulo. Permite contar cambios de signo aun cuando hay meses con flujo cero. No es un resultado financiero.</t>
      </text>
    </comment>
    <comment authorId="0" ref="AV32">
      <text>
        <t xml:space="preserve">Mes 44. Auxiliar: conserva el signo del último flujo no nulo. Permite contar cambios de signo aun cuando hay meses con flujo cero. No es un resultado financiero.</t>
      </text>
    </comment>
    <comment authorId="0" ref="AW32">
      <text>
        <t xml:space="preserve">Mes 45. Auxiliar: conserva el signo del último flujo no nulo. Permite contar cambios de signo aun cuando hay meses con flujo cero. No es un resultado financiero.</t>
      </text>
    </comment>
    <comment authorId="0" ref="AX32">
      <text>
        <t xml:space="preserve">Mes 46. Auxiliar: conserva el signo del último flujo no nulo. Permite contar cambios de signo aun cuando hay meses con flujo cero. No es un resultado financiero.</t>
      </text>
    </comment>
    <comment authorId="0" ref="AY32">
      <text>
        <t xml:space="preserve">Mes 47. Auxiliar: conserva el signo del último flujo no nulo. Permite contar cambios de signo aun cuando hay meses con flujo cero. No es un resultado financiero.</t>
      </text>
    </comment>
    <comment authorId="0" ref="AZ32">
      <text>
        <t xml:space="preserve">Mes 48. Auxiliar: conserva el signo del último flujo no nulo. Permite contar cambios de signo aun cuando hay meses con flujo cero. No es un resultado financiero.</t>
      </text>
    </comment>
    <comment authorId="0" ref="BA32">
      <text>
        <t xml:space="preserve">Mes 49. Auxiliar: conserva el signo del último flujo no nulo. Permite contar cambios de signo aun cuando hay meses con flujo cero. No es un resultado financiero.</t>
      </text>
    </comment>
    <comment authorId="0" ref="BB32">
      <text>
        <t xml:space="preserve">Mes 50. Auxiliar: conserva el signo del último flujo no nulo. Permite contar cambios de signo aun cuando hay meses con flujo cero. No es un resultado financiero.</t>
      </text>
    </comment>
    <comment authorId="0" ref="BC32">
      <text>
        <t xml:space="preserve">Mes 51. Auxiliar: conserva el signo del último flujo no nulo. Permite contar cambios de signo aun cuando hay meses con flujo cero. No es un resultado financiero.</t>
      </text>
    </comment>
    <comment authorId="0" ref="BD32">
      <text>
        <t xml:space="preserve">Mes 52. Auxiliar: conserva el signo del último flujo no nulo. Permite contar cambios de signo aun cuando hay meses con flujo cero. No es un resultado financiero.</t>
      </text>
    </comment>
    <comment authorId="0" ref="BE32">
      <text>
        <t xml:space="preserve">Mes 53. Auxiliar: conserva el signo del último flujo no nulo. Permite contar cambios de signo aun cuando hay meses con flujo cero. No es un resultado financiero.</t>
      </text>
    </comment>
    <comment authorId="0" ref="BF32">
      <text>
        <t xml:space="preserve">Mes 54. Auxiliar: conserva el signo del último flujo no nulo. Permite contar cambios de signo aun cuando hay meses con flujo cero. No es un resultado financiero.</t>
      </text>
    </comment>
    <comment authorId="0" ref="BG32">
      <text>
        <t xml:space="preserve">Mes 55. Auxiliar: conserva el signo del último flujo no nulo. Permite contar cambios de signo aun cuando hay meses con flujo cero. No es un resultado financiero.</t>
      </text>
    </comment>
    <comment authorId="0" ref="BH32">
      <text>
        <t xml:space="preserve">Mes 56. Auxiliar: conserva el signo del último flujo no nulo. Permite contar cambios de signo aun cuando hay meses con flujo cero. No es un resultado financiero.</t>
      </text>
    </comment>
    <comment authorId="0" ref="BI32">
      <text>
        <t xml:space="preserve">Mes 57. Auxiliar: conserva el signo del último flujo no nulo. Permite contar cambios de signo aun cuando hay meses con flujo cero. No es un resultado financiero.</t>
      </text>
    </comment>
    <comment authorId="0" ref="BJ32">
      <text>
        <t xml:space="preserve">Mes 58. Auxiliar: conserva el signo del último flujo no nulo. Permite contar cambios de signo aun cuando hay meses con flujo cero. No es un resultado financiero.</t>
      </text>
    </comment>
    <comment authorId="0" ref="BK32">
      <text>
        <t xml:space="preserve">Mes 59. Auxiliar: conserva el signo del último flujo no nulo. Permite contar cambios de signo aun cuando hay meses con flujo cero. No es un resultado financiero.</t>
      </text>
    </comment>
    <comment authorId="0" ref="BL32">
      <text>
        <t xml:space="preserve">Mes 60. Auxiliar: conserva el signo del último flujo no nulo. Permite contar cambios de signo aun cuando hay meses con flujo cero. No es un resultado financiero.</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C5">
      <text>
        <t xml:space="preserve">Descripción libre del concepto.</t>
      </text>
    </comment>
    <comment authorId="0" ref="D5">
      <text>
        <t xml:space="preserve">Clasificación que determina cómo se incorpora el importe al flujo.</t>
      </text>
    </comment>
    <comment authorId="0" ref="E5">
      <text>
        <t xml:space="preserve">Desembolso inicial antes del mes 1.</t>
      </text>
    </comment>
    <comment authorId="0" ref="F5">
      <text>
        <t xml:space="preserve">Mes 1 de la evaluación. Corresponde a un período mensual, con flujo al cierre.</t>
      </text>
    </comment>
    <comment authorId="0" ref="G5">
      <text>
        <t xml:space="preserve">Mes 2 de la evaluación. Corresponde a un período mensual, con flujo al cierre.</t>
      </text>
    </comment>
    <comment authorId="0" ref="H5">
      <text>
        <t xml:space="preserve">Mes 3 de la evaluación. Corresponde a un período mensual, con flujo al cierre.</t>
      </text>
    </comment>
    <comment authorId="0" ref="I5">
      <text>
        <t xml:space="preserve">Mes 4 de la evaluación. Corresponde a un período mensual, con flujo al cierre.</t>
      </text>
    </comment>
    <comment authorId="0" ref="J5">
      <text>
        <t xml:space="preserve">Mes 5 de la evaluación. Corresponde a un período mensual, con flujo al cierre.</t>
      </text>
    </comment>
    <comment authorId="0" ref="K5">
      <text>
        <t xml:space="preserve">Mes 6 de la evaluación. Corresponde a un período mensual, con flujo al cierre.</t>
      </text>
    </comment>
    <comment authorId="0" ref="L5">
      <text>
        <t xml:space="preserve">Mes 7 de la evaluación. Corresponde a un período mensual, con flujo al cierre.</t>
      </text>
    </comment>
    <comment authorId="0" ref="M5">
      <text>
        <t xml:space="preserve">Mes 8 de la evaluación. Corresponde a un período mensual, con flujo al cierre.</t>
      </text>
    </comment>
    <comment authorId="0" ref="N5">
      <text>
        <t xml:space="preserve">Mes 9 de la evaluación. Corresponde a un período mensual, con flujo al cierre.</t>
      </text>
    </comment>
    <comment authorId="0" ref="O5">
      <text>
        <t xml:space="preserve">Mes 10 de la evaluación. Corresponde a un período mensual, con flujo al cierre.</t>
      </text>
    </comment>
    <comment authorId="0" ref="P5">
      <text>
        <t xml:space="preserve">Mes 11 de la evaluación. Corresponde a un período mensual, con flujo al cierre.</t>
      </text>
    </comment>
    <comment authorId="0" ref="Q5">
      <text>
        <t xml:space="preserve">Mes 12 de la evaluación. Corresponde a un período mensual, con flujo al cierre.</t>
      </text>
    </comment>
    <comment authorId="0" ref="R5">
      <text>
        <t xml:space="preserve">Mes 13 de la evaluación. Corresponde a un período mensual, con flujo al cierre.</t>
      </text>
    </comment>
    <comment authorId="0" ref="S5">
      <text>
        <t xml:space="preserve">Mes 14 de la evaluación. Corresponde a un período mensual, con flujo al cierre.</t>
      </text>
    </comment>
    <comment authorId="0" ref="T5">
      <text>
        <t xml:space="preserve">Mes 15 de la evaluación. Corresponde a un período mensual, con flujo al cierre.</t>
      </text>
    </comment>
    <comment authorId="0" ref="U5">
      <text>
        <t xml:space="preserve">Mes 16 de la evaluación. Corresponde a un período mensual, con flujo al cierre.</t>
      </text>
    </comment>
    <comment authorId="0" ref="V5">
      <text>
        <t xml:space="preserve">Mes 17 de la evaluación. Corresponde a un período mensual, con flujo al cierre.</t>
      </text>
    </comment>
    <comment authorId="0" ref="W5">
      <text>
        <t xml:space="preserve">Mes 18 de la evaluación. Corresponde a un período mensual, con flujo al cierre.</t>
      </text>
    </comment>
    <comment authorId="0" ref="X5">
      <text>
        <t xml:space="preserve">Mes 19 de la evaluación. Corresponde a un período mensual, con flujo al cierre.</t>
      </text>
    </comment>
    <comment authorId="0" ref="Y5">
      <text>
        <t xml:space="preserve">Mes 20 de la evaluación. Corresponde a un período mensual, con flujo al cierre.</t>
      </text>
    </comment>
    <comment authorId="0" ref="Z5">
      <text>
        <t xml:space="preserve">Mes 21 de la evaluación. Corresponde a un período mensual, con flujo al cierre.</t>
      </text>
    </comment>
    <comment authorId="0" ref="AA5">
      <text>
        <t xml:space="preserve">Mes 22 de la evaluación. Corresponde a un período mensual, con flujo al cierre.</t>
      </text>
    </comment>
    <comment authorId="0" ref="AB5">
      <text>
        <t xml:space="preserve">Mes 23 de la evaluación. Corresponde a un período mensual, con flujo al cierre.</t>
      </text>
    </comment>
    <comment authorId="0" ref="AC5">
      <text>
        <t xml:space="preserve">Mes 24 de la evaluación. Corresponde a un período mensual, con flujo al cierre.</t>
      </text>
    </comment>
    <comment authorId="0" ref="AD5">
      <text>
        <t xml:space="preserve">Mes 25 de la evaluación. Corresponde a un período mensual, con flujo al cierre.</t>
      </text>
    </comment>
    <comment authorId="0" ref="AE5">
      <text>
        <t xml:space="preserve">Mes 26 de la evaluación. Corresponde a un período mensual, con flujo al cierre.</t>
      </text>
    </comment>
    <comment authorId="0" ref="AF5">
      <text>
        <t xml:space="preserve">Mes 27 de la evaluación. Corresponde a un período mensual, con flujo al cierre.</t>
      </text>
    </comment>
    <comment authorId="0" ref="AG5">
      <text>
        <t xml:space="preserve">Mes 28 de la evaluación. Corresponde a un período mensual, con flujo al cierre.</t>
      </text>
    </comment>
    <comment authorId="0" ref="AH5">
      <text>
        <t xml:space="preserve">Mes 29 de la evaluación. Corresponde a un período mensual, con flujo al cierre.</t>
      </text>
    </comment>
    <comment authorId="0" ref="C6">
      <text>
        <t xml:space="preserve">Nombre de la cuenta o concepto. Puedes reemplazar el ejemplo o completar esta fila con un ingreso, costo fijo o activo. Las filas con importe deben tener nombre y categoría.</t>
      </text>
    </comment>
    <comment authorId="0" ref="AI5">
      <text>
        <t xml:space="preserve">Mes 30 de la evaluación. Corresponde a un período mensual, con flujo al cierre.</t>
      </text>
    </comment>
    <comment authorId="0" ref="D6">
      <text>
        <t xml:space="preserve">Selecciona Ingreso, Costo fijo o Inversión. Ingreso suma ventas. Costo fijo resta gasto operativo. Inversión resta compras de activos. No dupliques aquí los costos variables calculados por porcentaje.</t>
      </text>
    </comment>
    <comment authorId="0" ref="AJ5">
      <text>
        <t xml:space="preserve">Mes 31 de la evaluación. Corresponde a un período mensual, con flujo al cierre.</t>
      </text>
    </comment>
    <comment authorId="0" ref="E6">
      <text>
        <t xml:space="preserve">Mes 0, antes de iniciar la operación. Ingresa un importe positivo solo para categoría Inversión. Incluye equipos y otros desembolsos capitalizables. Los ingresos o costos en mes 0 se advierten en Controles.</t>
      </text>
    </comment>
    <comment authorId="0" ref="AK5">
      <text>
        <t xml:space="preserve">Mes 32 de la evaluación. Corresponde a un período mensual, con flujo al cierre.</t>
      </text>
    </comment>
    <comment authorId="0" ref="F6">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5">
      <text>
        <t xml:space="preserve">Mes 33 de la evaluación. Corresponde a un período mensual, con flujo al cierre.</t>
      </text>
    </comment>
    <comment authorId="0" ref="G6">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5">
      <text>
        <t xml:space="preserve">Mes 34 de la evaluación. Corresponde a un período mensual, con flujo al cierre.</t>
      </text>
    </comment>
    <comment authorId="0" ref="H6">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5">
      <text>
        <t xml:space="preserve">Mes 35 de la evaluación. Corresponde a un período mensual, con flujo al cierre.</t>
      </text>
    </comment>
    <comment authorId="0" ref="I6">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5">
      <text>
        <t xml:space="preserve">Mes 36 de la evaluación. Corresponde a un período mensual, con flujo al cierre.</t>
      </text>
    </comment>
    <comment authorId="0" ref="J6">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5">
      <text>
        <t xml:space="preserve">Mes 37 de la evaluación. Corresponde a un período mensual, con flujo al cierre.</t>
      </text>
    </comment>
    <comment authorId="0" ref="K6">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5">
      <text>
        <t xml:space="preserve">Mes 38 de la evaluación. Corresponde a un período mensual, con flujo al cierre.</t>
      </text>
    </comment>
    <comment authorId="0" ref="L6">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5">
      <text>
        <t xml:space="preserve">Mes 39 de la evaluación. Corresponde a un período mensual, con flujo al cierre.</t>
      </text>
    </comment>
    <comment authorId="0" ref="M6">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5">
      <text>
        <t xml:space="preserve">Mes 40 de la evaluación. Corresponde a un período mensual, con flujo al cierre.</t>
      </text>
    </comment>
    <comment authorId="0" ref="N6">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5">
      <text>
        <t xml:space="preserve">Mes 41 de la evaluación. Corresponde a un período mensual, con flujo al cierre.</t>
      </text>
    </comment>
    <comment authorId="0" ref="O6">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5">
      <text>
        <t xml:space="preserve">Mes 42 de la evaluación. Corresponde a un período mensual, con flujo al cierre.</t>
      </text>
    </comment>
    <comment authorId="0" ref="P6">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5">
      <text>
        <t xml:space="preserve">Mes 43 de la evaluación. Corresponde a un período mensual, con flujo al cierre.</t>
      </text>
    </comment>
    <comment authorId="0" ref="Q6">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5">
      <text>
        <t xml:space="preserve">Mes 44 de la evaluación. Corresponde a un período mensual, con flujo al cierre.</t>
      </text>
    </comment>
    <comment authorId="0" ref="R6">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5">
      <text>
        <t xml:space="preserve">Mes 45 de la evaluación. Corresponde a un período mensual, con flujo al cierre.</t>
      </text>
    </comment>
    <comment authorId="0" ref="S6">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5">
      <text>
        <t xml:space="preserve">Mes 46 de la evaluación. Corresponde a un período mensual, con flujo al cierre.</t>
      </text>
    </comment>
    <comment authorId="0" ref="T6">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5">
      <text>
        <t xml:space="preserve">Mes 47 de la evaluación. Corresponde a un período mensual, con flujo al cierre.</t>
      </text>
    </comment>
    <comment authorId="0" ref="U6">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5">
      <text>
        <t xml:space="preserve">Mes 48 de la evaluación. Corresponde a un período mensual, con flujo al cierre.</t>
      </text>
    </comment>
    <comment authorId="0" ref="V6">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5">
      <text>
        <t xml:space="preserve">Mes 49 de la evaluación. Corresponde a un período mensual, con flujo al cierre.</t>
      </text>
    </comment>
    <comment authorId="0" ref="W6">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5">
      <text>
        <t xml:space="preserve">Mes 50 de la evaluación. Corresponde a un período mensual, con flujo al cierre.</t>
      </text>
    </comment>
    <comment authorId="0" ref="X6">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5">
      <text>
        <t xml:space="preserve">Mes 51 de la evaluación. Corresponde a un período mensual, con flujo al cierre.</t>
      </text>
    </comment>
    <comment authorId="0" ref="Y6">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5">
      <text>
        <t xml:space="preserve">Mes 52 de la evaluación. Corresponde a un período mensual, con flujo al cierre.</t>
      </text>
    </comment>
    <comment authorId="0" ref="Z6">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5">
      <text>
        <t xml:space="preserve">Mes 53 de la evaluación. Corresponde a un período mensual, con flujo al cierre.</t>
      </text>
    </comment>
    <comment authorId="0" ref="AA6">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5">
      <text>
        <t xml:space="preserve">Mes 54 de la evaluación. Corresponde a un período mensual, con flujo al cierre.</t>
      </text>
    </comment>
    <comment authorId="0" ref="AB6">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5">
      <text>
        <t xml:space="preserve">Mes 55 de la evaluación. Corresponde a un período mensual, con flujo al cierre.</t>
      </text>
    </comment>
    <comment authorId="0" ref="AC6">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5">
      <text>
        <t xml:space="preserve">Mes 56 de la evaluación. Corresponde a un período mensual, con flujo al cierre.</t>
      </text>
    </comment>
    <comment authorId="0" ref="AD6">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5">
      <text>
        <t xml:space="preserve">Mes 57 de la evaluación. Corresponde a un período mensual, con flujo al cierre.</t>
      </text>
    </comment>
    <comment authorId="0" ref="AE6">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5">
      <text>
        <t xml:space="preserve">Mes 58 de la evaluación. Corresponde a un período mensual, con flujo al cierre.</t>
      </text>
    </comment>
    <comment authorId="0" ref="AF6">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5">
      <text>
        <t xml:space="preserve">Mes 59 de la evaluación. Corresponde a un período mensual, con flujo al cierre.</t>
      </text>
    </comment>
    <comment authorId="0" ref="AG6">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5">
      <text>
        <t xml:space="preserve">Mes 60 de la evaluación. Corresponde a un período mensual, con flujo al cierre.</t>
      </text>
    </comment>
    <comment authorId="0" ref="AH6">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7">
      <text>
        <t xml:space="preserve">Nombre de la cuenta o concepto. Puedes reemplazar el ejemplo o completar esta fila con un ingreso, costo fijo o activo. Las filas con importe deben tener nombre y categoría.</t>
      </text>
    </comment>
    <comment authorId="0" ref="AI6">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7">
      <text>
        <t xml:space="preserve">Selecciona Ingreso, Costo fijo o Inversión. Ingreso suma ventas. Costo fijo resta gasto operativo. Inversión resta compras de activos. No dupliques aquí los costos variables calculados por porcentaje.</t>
      </text>
    </comment>
    <comment authorId="0" ref="AJ6">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7">
      <text>
        <t xml:space="preserve">Mes 0, antes de iniciar la operación. Ingresa un importe positivo solo para categoría Inversión. Incluye equipos y otros desembolsos capitalizables. Los ingresos o costos en mes 0 se advierten en Controles.</t>
      </text>
    </comment>
    <comment authorId="0" ref="AK6">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7">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6">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7">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6">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7">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6">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7">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6">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7">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6">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7">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6">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7">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6">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7">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6">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7">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6">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7">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6">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7">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6">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7">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6">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7">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6">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7">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6">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7">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6">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7">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6">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7">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6">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7">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6">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7">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6">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7">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6">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7">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6">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7">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6">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7">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6">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7">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6">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7">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6">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7">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6">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7">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6">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7">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6">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7">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8">
      <text>
        <t xml:space="preserve">Nombre de la cuenta o concepto. Puedes reemplazar el ejemplo o completar esta fila con un ingreso, costo fijo o activo. Las filas con importe deben tener nombre y categoría.</t>
      </text>
    </comment>
    <comment authorId="0" ref="AI7">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8">
      <text>
        <t xml:space="preserve">Selecciona Ingreso, Costo fijo o Inversión. Ingreso suma ventas. Costo fijo resta gasto operativo. Inversión resta compras de activos. No dupliques aquí los costos variables calculados por porcentaje.</t>
      </text>
    </comment>
    <comment authorId="0" ref="AJ7">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8">
      <text>
        <t xml:space="preserve">Mes 0, antes de iniciar la operación. Ingresa un importe positivo solo para categoría Inversión. Incluye equipos y otros desembolsos capitalizables. Los ingresos o costos en mes 0 se advierten en Controles.</t>
      </text>
    </comment>
    <comment authorId="0" ref="AK7">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8">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7">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8">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7">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8">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7">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8">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7">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8">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7">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8">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7">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8">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7">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8">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7">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8">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7">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8">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7">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8">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7">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8">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7">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8">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7">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8">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7">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8">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7">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8">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7">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8">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7">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8">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7">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8">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7">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8">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7">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8">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7">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8">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7">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8">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7">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8">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7">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8">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7">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8">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7">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8">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7">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8">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7">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8">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9">
      <text>
        <t xml:space="preserve">Nombre de la cuenta o concepto. Puedes reemplazar el ejemplo o completar esta fila con un ingreso, costo fijo o activo. Las filas con importe deben tener nombre y categoría.</t>
      </text>
    </comment>
    <comment authorId="0" ref="AI8">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9">
      <text>
        <t xml:space="preserve">Selecciona Ingreso, Costo fijo o Inversión. Ingreso suma ventas. Costo fijo resta gasto operativo. Inversión resta compras de activos. No dupliques aquí los costos variables calculados por porcentaje.</t>
      </text>
    </comment>
    <comment authorId="0" ref="AJ8">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9">
      <text>
        <t xml:space="preserve">Mes 0, antes de iniciar la operación. Ingresa un importe positivo solo para categoría Inversión. Incluye equipos y otros desembolsos capitalizables. Los ingresos o costos en mes 0 se advierten en Controles.</t>
      </text>
    </comment>
    <comment authorId="0" ref="AK8">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9">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8">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9">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8">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9">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8">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9">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8">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9">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8">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9">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8">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9">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8">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9">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8">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9">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8">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9">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8">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9">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8">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9">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8">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9">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8">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9">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8">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9">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8">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9">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8">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9">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8">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9">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8">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9">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8">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9">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8">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9">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8">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9">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8">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9">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8">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9">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8">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9">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8">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9">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8">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9">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8">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9">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8">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9">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0">
      <text>
        <t xml:space="preserve">Nombre de la cuenta o concepto. Puedes reemplazar el ejemplo o completar esta fila con un ingreso, costo fijo o activo. Las filas con importe deben tener nombre y categoría.</t>
      </text>
    </comment>
    <comment authorId="0" ref="AI9">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0">
      <text>
        <t xml:space="preserve">Selecciona Ingreso, Costo fijo o Inversión. Ingreso suma ventas. Costo fijo resta gasto operativo. Inversión resta compras de activos. No dupliques aquí los costos variables calculados por porcentaje.</t>
      </text>
    </comment>
    <comment authorId="0" ref="AJ9">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0">
      <text>
        <t xml:space="preserve">Mes 0, antes de iniciar la operación. Ingresa un importe positivo solo para categoría Inversión. Incluye equipos y otros desembolsos capitalizables. Los ingresos o costos en mes 0 se advierten en Controles.</t>
      </text>
    </comment>
    <comment authorId="0" ref="AK9">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0">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9">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0">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9">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0">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9">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0">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9">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0">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9">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0">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9">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0">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9">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0">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9">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0">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9">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0">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9">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0">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9">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0">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9">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0">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9">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0">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9">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0">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9">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0">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9">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0">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9">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0">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9">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0">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9">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0">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9">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0">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9">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0">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9">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0">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9">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0">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9">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0">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9">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0">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9">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0">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9">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0">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9">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0">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1">
      <text>
        <t xml:space="preserve">Nombre de la cuenta o concepto. Puedes reemplazar el ejemplo o completar esta fila con un ingreso, costo fijo o activo. Las filas con importe deben tener nombre y categoría.</t>
      </text>
    </comment>
    <comment authorId="0" ref="AI10">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1">
      <text>
        <t xml:space="preserve">Selecciona Ingreso, Costo fijo o Inversión. Ingreso suma ventas. Costo fijo resta gasto operativo. Inversión resta compras de activos. No dupliques aquí los costos variables calculados por porcentaje.</t>
      </text>
    </comment>
    <comment authorId="0" ref="AJ10">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1">
      <text>
        <t xml:space="preserve">Mes 0, antes de iniciar la operación. Ingresa un importe positivo solo para categoría Inversión. Incluye equipos y otros desembolsos capitalizables. Los ingresos o costos en mes 0 se advierten en Controles.</t>
      </text>
    </comment>
    <comment authorId="0" ref="AK10">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1">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0">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1">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0">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1">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0">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1">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0">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1">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0">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1">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0">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1">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0">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1">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0">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1">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0">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1">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0">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1">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0">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1">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0">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1">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0">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1">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0">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1">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0">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1">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0">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1">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0">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1">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0">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1">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0">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1">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0">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1">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0">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1">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0">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1">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0">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1">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0">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1">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0">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1">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0">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1">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0">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1">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0">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1">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2">
      <text>
        <t xml:space="preserve">Nombre de la cuenta o concepto. Puedes reemplazar el ejemplo o completar esta fila con un ingreso, costo fijo o activo. Las filas con importe deben tener nombre y categoría.</t>
      </text>
    </comment>
    <comment authorId="0" ref="AI11">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2">
      <text>
        <t xml:space="preserve">Selecciona Ingreso, Costo fijo o Inversión. Ingreso suma ventas. Costo fijo resta gasto operativo. Inversión resta compras de activos. No dupliques aquí los costos variables calculados por porcentaje.</t>
      </text>
    </comment>
    <comment authorId="0" ref="AJ11">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2">
      <text>
        <t xml:space="preserve">Mes 0, antes de iniciar la operación. Ingresa un importe positivo solo para categoría Inversión. Incluye equipos y otros desembolsos capitalizables. Los ingresos o costos en mes 0 se advierten en Controles.</t>
      </text>
    </comment>
    <comment authorId="0" ref="AK11">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2">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1">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2">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1">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2">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1">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2">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1">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2">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1">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2">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1">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2">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1">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2">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1">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2">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1">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2">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1">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2">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1">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2">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1">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2">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1">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2">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1">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2">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1">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2">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1">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2">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1">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2">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1">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2">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1">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2">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1">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2">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1">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2">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1">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2">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1">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2">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1">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2">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1">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2">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1">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2">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1">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2">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1">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2">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3">
      <text>
        <t xml:space="preserve">Nombre de la cuenta o concepto. Puedes reemplazar el ejemplo o completar esta fila con un ingreso, costo fijo o activo. Las filas con importe deben tener nombre y categoría.</t>
      </text>
    </comment>
    <comment authorId="0" ref="AI12">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3">
      <text>
        <t xml:space="preserve">Selecciona Ingreso, Costo fijo o Inversión. Ingreso suma ventas. Costo fijo resta gasto operativo. Inversión resta compras de activos. No dupliques aquí los costos variables calculados por porcentaje.</t>
      </text>
    </comment>
    <comment authorId="0" ref="AJ12">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3">
      <text>
        <t xml:space="preserve">Mes 0, antes de iniciar la operación. Ingresa un importe positivo solo para categoría Inversión. Incluye equipos y otros desembolsos capitalizables. Los ingresos o costos en mes 0 se advierten en Controles.</t>
      </text>
    </comment>
    <comment authorId="0" ref="AK12">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3">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2">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3">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2">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3">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2">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3">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2">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3">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2">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3">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2">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3">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2">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3">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2">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3">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2">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3">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2">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3">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2">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3">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2">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3">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2">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3">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2">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3">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2">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3">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2">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3">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2">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3">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2">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3">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2">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3">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2">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3">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2">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3">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2">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3">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2">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3">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2">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3">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2">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3">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2">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3">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2">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3">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2">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3">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4">
      <text>
        <t xml:space="preserve">Nombre de la cuenta o concepto. Puedes reemplazar el ejemplo o completar esta fila con un ingreso, costo fijo o activo. Las filas con importe deben tener nombre y categoría.</t>
      </text>
    </comment>
    <comment authorId="0" ref="AI13">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4">
      <text>
        <t xml:space="preserve">Selecciona Ingreso, Costo fijo o Inversión. Ingreso suma ventas. Costo fijo resta gasto operativo. Inversión resta compras de activos. No dupliques aquí los costos variables calculados por porcentaje.</t>
      </text>
    </comment>
    <comment authorId="0" ref="AJ13">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4">
      <text>
        <t xml:space="preserve">Mes 0, antes de iniciar la operación. Ingresa un importe positivo solo para categoría Inversión. Incluye equipos y otros desembolsos capitalizables. Los ingresos o costos en mes 0 se advierten en Controles.</t>
      </text>
    </comment>
    <comment authorId="0" ref="AK13">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4">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3">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4">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3">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4">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3">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4">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3">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4">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3">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4">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3">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4">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3">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4">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3">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4">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3">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4">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3">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4">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3">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4">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3">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4">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3">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4">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3">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4">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3">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4">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3">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4">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3">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4">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3">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4">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3">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4">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3">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4">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3">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4">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3">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4">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3">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4">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3">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4">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3">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4">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3">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4">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3">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4">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3">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4">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5">
      <text>
        <t xml:space="preserve">Nombre de la cuenta o concepto. Puedes reemplazar el ejemplo o completar esta fila con un ingreso, costo fijo o activo. Las filas con importe deben tener nombre y categoría.</t>
      </text>
    </comment>
    <comment authorId="0" ref="AI14">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5">
      <text>
        <t xml:space="preserve">Selecciona Ingreso, Costo fijo o Inversión. Ingreso suma ventas. Costo fijo resta gasto operativo. Inversión resta compras de activos. No dupliques aquí los costos variables calculados por porcentaje.</t>
      </text>
    </comment>
    <comment authorId="0" ref="AJ14">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5">
      <text>
        <t xml:space="preserve">Mes 0, antes de iniciar la operación. Ingresa un importe positivo solo para categoría Inversión. Incluye equipos y otros desembolsos capitalizables. Los ingresos o costos en mes 0 se advierten en Controles.</t>
      </text>
    </comment>
    <comment authorId="0" ref="AK14">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5">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4">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5">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4">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5">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4">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5">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4">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5">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4">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5">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4">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5">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4">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5">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4">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5">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4">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5">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4">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5">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4">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5">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4">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5">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4">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5">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4">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5">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4">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5">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4">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5">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4">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5">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4">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5">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4">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5">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4">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5">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4">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5">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4">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5">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4">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5">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4">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5">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4">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5">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4">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5">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4">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5">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4">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5">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6">
      <text>
        <t xml:space="preserve">Nombre de la cuenta o concepto. Puedes reemplazar el ejemplo o completar esta fila con un ingreso, costo fijo o activo. Las filas con importe deben tener nombre y categoría.</t>
      </text>
    </comment>
    <comment authorId="0" ref="AI15">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6">
      <text>
        <t xml:space="preserve">Selecciona Ingreso, Costo fijo o Inversión. Ingreso suma ventas. Costo fijo resta gasto operativo. Inversión resta compras de activos. No dupliques aquí los costos variables calculados por porcentaje.</t>
      </text>
    </comment>
    <comment authorId="0" ref="AJ15">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6">
      <text>
        <t xml:space="preserve">Mes 0, antes de iniciar la operación. Ingresa un importe positivo solo para categoría Inversión. Incluye equipos y otros desembolsos capitalizables. Los ingresos o costos en mes 0 se advierten en Controles.</t>
      </text>
    </comment>
    <comment authorId="0" ref="AK15">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6">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5">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6">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5">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6">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5">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6">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5">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6">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5">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6">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5">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6">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5">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6">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5">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6">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5">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6">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5">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6">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5">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6">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5">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6">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5">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6">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5">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6">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5">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6">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5">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6">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5">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6">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5">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6">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5">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6">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5">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6">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5">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6">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5">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6">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5">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6">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5">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6">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5">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6">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5">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6">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5">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6">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5">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6">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7">
      <text>
        <t xml:space="preserve">Nombre de la cuenta o concepto. Puedes reemplazar el ejemplo o completar esta fila con un ingreso, costo fijo o activo. Las filas con importe deben tener nombre y categoría.</t>
      </text>
    </comment>
    <comment authorId="0" ref="AI16">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7">
      <text>
        <t xml:space="preserve">Selecciona Ingreso, Costo fijo o Inversión. Ingreso suma ventas. Costo fijo resta gasto operativo. Inversión resta compras de activos. No dupliques aquí los costos variables calculados por porcentaje.</t>
      </text>
    </comment>
    <comment authorId="0" ref="AJ16">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7">
      <text>
        <t xml:space="preserve">Mes 0, antes de iniciar la operación. Ingresa un importe positivo solo para categoría Inversión. Incluye equipos y otros desembolsos capitalizables. Los ingresos o costos en mes 0 se advierten en Controles.</t>
      </text>
    </comment>
    <comment authorId="0" ref="AK16">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7">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6">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7">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6">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7">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6">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7">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6">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7">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6">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7">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6">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7">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6">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7">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6">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7">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6">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7">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6">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7">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6">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7">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6">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7">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6">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7">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6">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7">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6">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7">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6">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7">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6">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7">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6">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7">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6">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7">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6">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7">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6">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7">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6">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7">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6">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7">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6">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7">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6">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7">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6">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7">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6">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7">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6">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7">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8">
      <text>
        <t xml:space="preserve">Nombre de la cuenta o concepto. Puedes reemplazar el ejemplo o completar esta fila con un ingreso, costo fijo o activo. Las filas con importe deben tener nombre y categoría.</t>
      </text>
    </comment>
    <comment authorId="0" ref="AI17">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8">
      <text>
        <t xml:space="preserve">Selecciona Ingreso, Costo fijo o Inversión. Ingreso suma ventas. Costo fijo resta gasto operativo. Inversión resta compras de activos. No dupliques aquí los costos variables calculados por porcentaje.</t>
      </text>
    </comment>
    <comment authorId="0" ref="AJ17">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8">
      <text>
        <t xml:space="preserve">Mes 0, antes de iniciar la operación. Ingresa un importe positivo solo para categoría Inversión. Incluye equipos y otros desembolsos capitalizables. Los ingresos o costos en mes 0 se advierten en Controles.</t>
      </text>
    </comment>
    <comment authorId="0" ref="AK17">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8">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7">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8">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7">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8">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7">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8">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7">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8">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7">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8">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7">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8">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7">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8">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7">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8">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7">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8">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7">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8">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7">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8">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7">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8">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7">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8">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7">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8">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7">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8">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7">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8">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7">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8">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7">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8">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7">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8">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7">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8">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7">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8">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7">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8">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7">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8">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7">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8">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7">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8">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7">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8">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7">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8">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7">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8">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19">
      <text>
        <t xml:space="preserve">Nombre de la cuenta o concepto. Puedes reemplazar el ejemplo o completar esta fila con un ingreso, costo fijo o activo. Las filas con importe deben tener nombre y categoría.</t>
      </text>
    </comment>
    <comment authorId="0" ref="AI18">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19">
      <text>
        <t xml:space="preserve">Selecciona Ingreso, Costo fijo o Inversión. Ingreso suma ventas. Costo fijo resta gasto operativo. Inversión resta compras de activos. No dupliques aquí los costos variables calculados por porcentaje.</t>
      </text>
    </comment>
    <comment authorId="0" ref="AJ18">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19">
      <text>
        <t xml:space="preserve">Mes 0, antes de iniciar la operación. Ingresa un importe positivo solo para categoría Inversión. Incluye equipos y otros desembolsos capitalizables. Los ingresos o costos en mes 0 se advierten en Controles.</t>
      </text>
    </comment>
    <comment authorId="0" ref="AK18">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19">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8">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19">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8">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19">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8">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19">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8">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19">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8">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19">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8">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19">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8">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19">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8">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19">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8">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19">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8">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19">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8">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19">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8">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19">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8">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19">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8">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19">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8">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19">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8">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19">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8">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19">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8">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19">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8">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19">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8">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19">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8">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19">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8">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19">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8">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19">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8">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19">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8">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19">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8">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19">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8">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19">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8">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19">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0">
      <text>
        <t xml:space="preserve">Nombre de la cuenta o concepto. Puedes reemplazar el ejemplo o completar esta fila con un ingreso, costo fijo o activo. Las filas con importe deben tener nombre y categoría.</t>
      </text>
    </comment>
    <comment authorId="0" ref="AI19">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0">
      <text>
        <t xml:space="preserve">Selecciona Ingreso, Costo fijo o Inversión. Ingreso suma ventas. Costo fijo resta gasto operativo. Inversión resta compras de activos. No dupliques aquí los costos variables calculados por porcentaje.</t>
      </text>
    </comment>
    <comment authorId="0" ref="AJ19">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0">
      <text>
        <t xml:space="preserve">Mes 0, antes de iniciar la operación. Ingresa un importe positivo solo para categoría Inversión. Incluye equipos y otros desembolsos capitalizables. Los ingresos o costos en mes 0 se advierten en Controles.</t>
      </text>
    </comment>
    <comment authorId="0" ref="AK19">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0">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19">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0">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19">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0">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19">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0">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19">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0">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19">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0">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19">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0">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19">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0">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19">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0">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19">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0">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19">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0">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19">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0">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19">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0">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19">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0">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19">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0">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19">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0">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19">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0">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19">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0">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19">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0">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19">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0">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19">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0">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19">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0">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19">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0">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19">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0">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19">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0">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19">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0">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19">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0">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19">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0">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19">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0">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1">
      <text>
        <t xml:space="preserve">Nombre de la cuenta o concepto. Puedes reemplazar el ejemplo o completar esta fila con un ingreso, costo fijo o activo. Las filas con importe deben tener nombre y categoría.</t>
      </text>
    </comment>
    <comment authorId="0" ref="AI20">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1">
      <text>
        <t xml:space="preserve">Selecciona Ingreso, Costo fijo o Inversión. Ingreso suma ventas. Costo fijo resta gasto operativo. Inversión resta compras de activos. No dupliques aquí los costos variables calculados por porcentaje.</t>
      </text>
    </comment>
    <comment authorId="0" ref="AJ20">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1">
      <text>
        <t xml:space="preserve">Mes 0, antes de iniciar la operación. Ingresa un importe positivo solo para categoría Inversión. Incluye equipos y otros desembolsos capitalizables. Los ingresos o costos en mes 0 se advierten en Controles.</t>
      </text>
    </comment>
    <comment authorId="0" ref="AK20">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1">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0">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1">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0">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1">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0">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1">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0">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1">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0">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1">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0">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1">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0">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1">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0">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1">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0">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1">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0">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1">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0">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1">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0">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1">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0">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1">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0">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1">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0">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1">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0">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1">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0">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1">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0">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1">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0">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1">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0">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1">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0">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1">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0">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1">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0">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1">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0">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1">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0">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1">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0">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1">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0">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1">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0">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1">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2">
      <text>
        <t xml:space="preserve">Nombre de la cuenta o concepto. Puedes reemplazar el ejemplo o completar esta fila con un ingreso, costo fijo o activo. Las filas con importe deben tener nombre y categoría.</t>
      </text>
    </comment>
    <comment authorId="0" ref="AI21">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2">
      <text>
        <t xml:space="preserve">Selecciona Ingreso, Costo fijo o Inversión. Ingreso suma ventas. Costo fijo resta gasto operativo. Inversión resta compras de activos. No dupliques aquí los costos variables calculados por porcentaje.</t>
      </text>
    </comment>
    <comment authorId="0" ref="AJ21">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2">
      <text>
        <t xml:space="preserve">Mes 0, antes de iniciar la operación. Ingresa un importe positivo solo para categoría Inversión. Incluye equipos y otros desembolsos capitalizables. Los ingresos o costos en mes 0 se advierten en Controles.</t>
      </text>
    </comment>
    <comment authorId="0" ref="AK21">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2">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1">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2">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1">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2">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1">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2">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1">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2">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1">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2">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1">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2">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1">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2">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1">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2">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1">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2">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1">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2">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1">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2">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1">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2">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1">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2">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1">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2">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1">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2">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1">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2">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1">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2">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1">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2">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1">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2">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1">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2">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1">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2">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1">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2">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1">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2">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1">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2">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1">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2">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1">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2">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1">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2">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1">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2">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3">
      <text>
        <t xml:space="preserve">Nombre de la cuenta o concepto. Puedes reemplazar el ejemplo o completar esta fila con un ingreso, costo fijo o activo. Las filas con importe deben tener nombre y categoría.</t>
      </text>
    </comment>
    <comment authorId="0" ref="AI22">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3">
      <text>
        <t xml:space="preserve">Selecciona Ingreso, Costo fijo o Inversión. Ingreso suma ventas. Costo fijo resta gasto operativo. Inversión resta compras de activos. No dupliques aquí los costos variables calculados por porcentaje.</t>
      </text>
    </comment>
    <comment authorId="0" ref="AJ22">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3">
      <text>
        <t xml:space="preserve">Mes 0, antes de iniciar la operación. Ingresa un importe positivo solo para categoría Inversión. Incluye equipos y otros desembolsos capitalizables. Los ingresos o costos en mes 0 se advierten en Controles.</t>
      </text>
    </comment>
    <comment authorId="0" ref="AK22">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3">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2">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3">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2">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3">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2">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3">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2">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3">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2">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3">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2">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3">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2">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3">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2">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3">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2">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3">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2">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3">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2">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3">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2">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3">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2">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3">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2">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3">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2">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3">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2">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3">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2">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3">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2">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3">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2">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3">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2">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3">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2">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3">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2">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3">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2">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3">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2">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3">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2">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3">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2">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3">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2">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3">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2">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3">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4">
      <text>
        <t xml:space="preserve">Nombre de la cuenta o concepto. Puedes reemplazar el ejemplo o completar esta fila con un ingreso, costo fijo o activo. Las filas con importe deben tener nombre y categoría.</t>
      </text>
    </comment>
    <comment authorId="0" ref="AI23">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4">
      <text>
        <t xml:space="preserve">Selecciona Ingreso, Costo fijo o Inversión. Ingreso suma ventas. Costo fijo resta gasto operativo. Inversión resta compras de activos. No dupliques aquí los costos variables calculados por porcentaje.</t>
      </text>
    </comment>
    <comment authorId="0" ref="AJ23">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4">
      <text>
        <t xml:space="preserve">Mes 0, antes de iniciar la operación. Ingresa un importe positivo solo para categoría Inversión. Incluye equipos y otros desembolsos capitalizables. Los ingresos o costos en mes 0 se advierten en Controles.</t>
      </text>
    </comment>
    <comment authorId="0" ref="AK23">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4">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3">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4">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3">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4">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3">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4">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3">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4">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3">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4">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3">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4">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3">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4">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3">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4">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3">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4">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3">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4">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3">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4">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3">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4">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3">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4">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3">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4">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3">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4">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3">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4">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3">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4">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3">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4">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3">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4">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3">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4">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3">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4">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3">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4">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3">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4">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3">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4">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3">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4">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3">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4">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3">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4">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3">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4">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5">
      <text>
        <t xml:space="preserve">Nombre de la cuenta o concepto. Puedes reemplazar el ejemplo o completar esta fila con un ingreso, costo fijo o activo. Las filas con importe deben tener nombre y categoría.</t>
      </text>
    </comment>
    <comment authorId="0" ref="AI24">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5">
      <text>
        <t xml:space="preserve">Selecciona Ingreso, Costo fijo o Inversión. Ingreso suma ventas. Costo fijo resta gasto operativo. Inversión resta compras de activos. No dupliques aquí los costos variables calculados por porcentaje.</t>
      </text>
    </comment>
    <comment authorId="0" ref="AJ24">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5">
      <text>
        <t xml:space="preserve">Mes 0, antes de iniciar la operación. Ingresa un importe positivo solo para categoría Inversión. Incluye equipos y otros desembolsos capitalizables. Los ingresos o costos en mes 0 se advierten en Controles.</t>
      </text>
    </comment>
    <comment authorId="0" ref="AK24">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5">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4">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5">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4">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5">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4">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5">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4">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5">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4">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5">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4">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5">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4">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5">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4">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5">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4">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5">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4">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5">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4">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5">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4">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5">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4">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5">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4">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5">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4">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5">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4">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5">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4">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5">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4">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5">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4">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5">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4">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5">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4">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5">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4">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5">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4">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5">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4">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5">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4">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5">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4">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5">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4">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5">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4">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5">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6">
      <text>
        <t xml:space="preserve">Nombre de la cuenta o concepto. Puedes reemplazar el ejemplo o completar esta fila con un ingreso, costo fijo o activo. Las filas con importe deben tener nombre y categoría.</t>
      </text>
    </comment>
    <comment authorId="0" ref="AI25">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6">
      <text>
        <t xml:space="preserve">Selecciona Ingreso, Costo fijo o Inversión. Ingreso suma ventas. Costo fijo resta gasto operativo. Inversión resta compras de activos. No dupliques aquí los costos variables calculados por porcentaje.</t>
      </text>
    </comment>
    <comment authorId="0" ref="AJ25">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6">
      <text>
        <t xml:space="preserve">Mes 0, antes de iniciar la operación. Ingresa un importe positivo solo para categoría Inversión. Incluye equipos y otros desembolsos capitalizables. Los ingresos o costos en mes 0 se advierten en Controles.</t>
      </text>
    </comment>
    <comment authorId="0" ref="AK25">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6">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5">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6">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5">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6">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5">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6">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5">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6">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5">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6">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5">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6">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5">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6">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5">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6">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5">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6">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5">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6">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5">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6">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5">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6">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5">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6">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5">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6">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5">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6">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5">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6">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5">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6">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5">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6">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5">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6">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5">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6">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5">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6">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5">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6">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5">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6">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5">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6">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5">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6">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5">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6">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5">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6">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5">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6">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7">
      <text>
        <t xml:space="preserve">Nombre de la cuenta o concepto. Puedes reemplazar el ejemplo o completar esta fila con un ingreso, costo fijo o activo. Las filas con importe deben tener nombre y categoría.</t>
      </text>
    </comment>
    <comment authorId="0" ref="AI26">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7">
      <text>
        <t xml:space="preserve">Selecciona Ingreso, Costo fijo o Inversión. Ingreso suma ventas. Costo fijo resta gasto operativo. Inversión resta compras de activos. No dupliques aquí los costos variables calculados por porcentaje.</t>
      </text>
    </comment>
    <comment authorId="0" ref="AJ26">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7">
      <text>
        <t xml:space="preserve">Mes 0, antes de iniciar la operación. Ingresa un importe positivo solo para categoría Inversión. Incluye equipos y otros desembolsos capitalizables. Los ingresos o costos en mes 0 se advierten en Controles.</t>
      </text>
    </comment>
    <comment authorId="0" ref="AK26">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7">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6">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7">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6">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7">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6">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7">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6">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7">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6">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7">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6">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7">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6">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7">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6">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7">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6">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7">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6">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7">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6">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7">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6">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7">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6">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7">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6">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7">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6">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7">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6">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7">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6">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7">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6">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7">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6">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7">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6">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7">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6">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7">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6">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7">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6">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7">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6">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7">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6">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7">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6">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7">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6">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7">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6">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7">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8">
      <text>
        <t xml:space="preserve">Nombre de la cuenta o concepto. Puedes reemplazar el ejemplo o completar esta fila con un ingreso, costo fijo o activo. Las filas con importe deben tener nombre y categoría.</t>
      </text>
    </comment>
    <comment authorId="0" ref="AI27">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8">
      <text>
        <t xml:space="preserve">Selecciona Ingreso, Costo fijo o Inversión. Ingreso suma ventas. Costo fijo resta gasto operativo. Inversión resta compras de activos. No dupliques aquí los costos variables calculados por porcentaje.</t>
      </text>
    </comment>
    <comment authorId="0" ref="AJ27">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8">
      <text>
        <t xml:space="preserve">Mes 0, antes de iniciar la operación. Ingresa un importe positivo solo para categoría Inversión. Incluye equipos y otros desembolsos capitalizables. Los ingresos o costos en mes 0 se advierten en Controles.</t>
      </text>
    </comment>
    <comment authorId="0" ref="AK27">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8">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7">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8">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7">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8">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7">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8">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7">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8">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7">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8">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7">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8">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7">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8">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7">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8">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7">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8">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7">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8">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7">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8">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7">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8">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7">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8">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7">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8">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7">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8">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7">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8">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7">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8">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7">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8">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7">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8">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7">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8">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7">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8">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7">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8">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7">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8">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7">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8">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7">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8">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7">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8">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7">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8">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7">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8">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29">
      <text>
        <t xml:space="preserve">Nombre de la cuenta o concepto. Puedes reemplazar el ejemplo o completar esta fila con un ingreso, costo fijo o activo. Las filas con importe deben tener nombre y categoría.</t>
      </text>
    </comment>
    <comment authorId="0" ref="AI28">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29">
      <text>
        <t xml:space="preserve">Selecciona Ingreso, Costo fijo o Inversión. Ingreso suma ventas. Costo fijo resta gasto operativo. Inversión resta compras de activos. No dupliques aquí los costos variables calculados por porcentaje.</t>
      </text>
    </comment>
    <comment authorId="0" ref="AJ28">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29">
      <text>
        <t xml:space="preserve">Mes 0, antes de iniciar la operación. Ingresa un importe positivo solo para categoría Inversión. Incluye equipos y otros desembolsos capitalizables. Los ingresos o costos en mes 0 se advierten en Controles.</t>
      </text>
    </comment>
    <comment authorId="0" ref="AK28">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29">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8">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29">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8">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29">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8">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29">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8">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29">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8">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29">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8">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29">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8">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29">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8">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29">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8">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29">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8">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29">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8">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29">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8">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29">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8">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29">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8">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29">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8">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29">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8">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29">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8">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29">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8">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29">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8">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29">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8">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29">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8">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29">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8">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29">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8">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29">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8">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29">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8">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29">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8">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29">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8">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29">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8">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29">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30">
      <text>
        <t xml:space="preserve">Nombre de la cuenta o concepto. Puedes reemplazar el ejemplo o completar esta fila con un ingreso, costo fijo o activo. Las filas con importe deben tener nombre y categoría.</t>
      </text>
    </comment>
    <comment authorId="0" ref="AI29">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30">
      <text>
        <t xml:space="preserve">Selecciona Ingreso, Costo fijo o Inversión. Ingreso suma ventas. Costo fijo resta gasto operativo. Inversión resta compras de activos. No dupliques aquí los costos variables calculados por porcentaje.</t>
      </text>
    </comment>
    <comment authorId="0" ref="AJ29">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30">
      <text>
        <t xml:space="preserve">Mes 0, antes de iniciar la operación. Ingresa un importe positivo solo para categoría Inversión. Incluye equipos y otros desembolsos capitalizables. Los ingresos o costos en mes 0 se advierten en Controles.</t>
      </text>
    </comment>
    <comment authorId="0" ref="AK29">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30">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29">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30">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29">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30">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29">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30">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29">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30">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29">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30">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29">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30">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29">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30">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29">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30">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29">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30">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29">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30">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29">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30">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29">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30">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29">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30">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29">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30">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29">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30">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29">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30">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29">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30">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29">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30">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29">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30">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29">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30">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29">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30">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29">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30">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29">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30">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29">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30">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29">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30">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29">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30">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29">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30">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29">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30">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31">
      <text>
        <t xml:space="preserve">Nombre de la cuenta o concepto. Puedes reemplazar el ejemplo o completar esta fila con un ingreso, costo fijo o activo. Las filas con importe deben tener nombre y categoría.</t>
      </text>
    </comment>
    <comment authorId="0" ref="AI30">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31">
      <text>
        <t xml:space="preserve">Selecciona Ingreso, Costo fijo o Inversión. Ingreso suma ventas. Costo fijo resta gasto operativo. Inversión resta compras de activos. No dupliques aquí los costos variables calculados por porcentaje.</t>
      </text>
    </comment>
    <comment authorId="0" ref="AJ30">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31">
      <text>
        <t xml:space="preserve">Mes 0, antes de iniciar la operación. Ingresa un importe positivo solo para categoría Inversión. Incluye equipos y otros desembolsos capitalizables. Los ingresos o costos en mes 0 se advierten en Controles.</t>
      </text>
    </comment>
    <comment authorId="0" ref="AK30">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31">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30">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31">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30">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31">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30">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31">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30">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31">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30">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31">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30">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31">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30">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31">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30">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31">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30">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31">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30">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31">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30">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31">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30">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31">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30">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31">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30">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31">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30">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31">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30">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31">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30">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31">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30">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31">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30">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31">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30">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31">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30">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31">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30">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31">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30">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31">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30">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31">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30">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31">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30">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31">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30">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31">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30">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31">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32">
      <text>
        <t xml:space="preserve">Nombre de la cuenta o concepto. Puedes reemplazar el ejemplo o completar esta fila con un ingreso, costo fijo o activo. Las filas con importe deben tener nombre y categoría.</t>
      </text>
    </comment>
    <comment authorId="0" ref="AI31">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32">
      <text>
        <t xml:space="preserve">Selecciona Ingreso, Costo fijo o Inversión. Ingreso suma ventas. Costo fijo resta gasto operativo. Inversión resta compras de activos. No dupliques aquí los costos variables calculados por porcentaje.</t>
      </text>
    </comment>
    <comment authorId="0" ref="AJ31">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32">
      <text>
        <t xml:space="preserve">Mes 0, antes de iniciar la operación. Ingresa un importe positivo solo para categoría Inversión. Incluye equipos y otros desembolsos capitalizables. Los ingresos o costos en mes 0 se advierten en Controles.</t>
      </text>
    </comment>
    <comment authorId="0" ref="AK31">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32">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31">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32">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31">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32">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31">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32">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31">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32">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31">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32">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31">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32">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31">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32">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31">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32">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31">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32">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31">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32">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31">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32">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31">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32">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31">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32">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31">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32">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31">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32">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31">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32">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31">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32">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31">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32">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31">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32">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31">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32">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31">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32">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31">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32">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31">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32">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31">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32">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31">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32">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31">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32">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31">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32">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31">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32">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33">
      <text>
        <t xml:space="preserve">Nombre de la cuenta o concepto. Puedes reemplazar el ejemplo o completar esta fila con un ingreso, costo fijo o activo. Las filas con importe deben tener nombre y categoría.</t>
      </text>
    </comment>
    <comment authorId="0" ref="AI32">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33">
      <text>
        <t xml:space="preserve">Selecciona Ingreso, Costo fijo o Inversión. Ingreso suma ventas. Costo fijo resta gasto operativo. Inversión resta compras de activos. No dupliques aquí los costos variables calculados por porcentaje.</t>
      </text>
    </comment>
    <comment authorId="0" ref="AJ32">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33">
      <text>
        <t xml:space="preserve">Mes 0, antes de iniciar la operación. Ingresa un importe positivo solo para categoría Inversión. Incluye equipos y otros desembolsos capitalizables. Los ingresos o costos en mes 0 se advierten en Controles.</t>
      </text>
    </comment>
    <comment authorId="0" ref="AK32">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33">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32">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33">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32">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33">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32">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33">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32">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33">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32">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33">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32">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33">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32">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33">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32">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33">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32">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33">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32">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33">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32">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33">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32">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33">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32">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33">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32">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33">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32">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33">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32">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33">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32">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33">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32">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33">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32">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33">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32">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33">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32">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33">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32">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33">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32">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33">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32">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33">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32">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33">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32">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33">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32">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33">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32">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33">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34">
      <text>
        <t xml:space="preserve">Nombre de la cuenta o concepto. Puedes reemplazar el ejemplo o completar esta fila con un ingreso, costo fijo o activo. Las filas con importe deben tener nombre y categoría.</t>
      </text>
    </comment>
    <comment authorId="0" ref="AI33">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34">
      <text>
        <t xml:space="preserve">Selecciona Ingreso, Costo fijo o Inversión. Ingreso suma ventas. Costo fijo resta gasto operativo. Inversión resta compras de activos. No dupliques aquí los costos variables calculados por porcentaje.</t>
      </text>
    </comment>
    <comment authorId="0" ref="AJ33">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34">
      <text>
        <t xml:space="preserve">Mes 0, antes de iniciar la operación. Ingresa un importe positivo solo para categoría Inversión. Incluye equipos y otros desembolsos capitalizables. Los ingresos o costos en mes 0 se advierten en Controles.</t>
      </text>
    </comment>
    <comment authorId="0" ref="AK33">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34">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33">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34">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33">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34">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33">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34">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33">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34">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33">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34">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33">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34">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33">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34">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33">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34">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33">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34">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33">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34">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33">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34">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33">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34">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33">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34">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33">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34">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33">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34">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33">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34">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33">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34">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33">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34">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33">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34">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33">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34">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33">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34">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33">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34">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33">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34">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33">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34">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33">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34">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33">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34">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33">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34">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33">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34">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C35">
      <text>
        <t xml:space="preserve">Nombre de la cuenta o concepto. Puedes reemplazar el ejemplo o completar esta fila con un ingreso, costo fijo o activo. Las filas con importe deben tener nombre y categoría.</t>
      </text>
    </comment>
    <comment authorId="0" ref="AI34">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D35">
      <text>
        <t xml:space="preserve">Selecciona Ingreso, Costo fijo o Inversión. Ingreso suma ventas. Costo fijo resta gasto operativo. Inversión resta compras de activos. No dupliques aquí los costos variables calculados por porcentaje.</t>
      </text>
    </comment>
    <comment authorId="0" ref="AJ34">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E35">
      <text>
        <t xml:space="preserve">Mes 0, antes de iniciar la operación. Ingresa un importe positivo solo para categoría Inversión. Incluye equipos y otros desembolsos capitalizables. Los ingresos o costos en mes 0 se advierten en Controles.</t>
      </text>
    </comment>
    <comment authorId="0" ref="AK34">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F35">
      <text>
        <t xml:space="preserve">Mes 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34">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G35">
      <text>
        <t xml:space="preserve">Mes 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34">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H35">
      <text>
        <t xml:space="preserve">Mes 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34">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I35">
      <text>
        <t xml:space="preserve">Mes 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34">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J35">
      <text>
        <t xml:space="preserve">Mes 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34">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K35">
      <text>
        <t xml:space="preserve">Mes 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34">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L35">
      <text>
        <t xml:space="preserve">Mes 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34">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M35">
      <text>
        <t xml:space="preserve">Mes 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34">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N35">
      <text>
        <t xml:space="preserve">Mes 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34">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O35">
      <text>
        <t xml:space="preserve">Mes 10.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34">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P35">
      <text>
        <t xml:space="preserve">Mes 11.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34">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Q35">
      <text>
        <t xml:space="preserve">Mes 12.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34">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R35">
      <text>
        <t xml:space="preserve">Mes 13.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34">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S35">
      <text>
        <t xml:space="preserve">Mes 14.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34">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T35">
      <text>
        <t xml:space="preserve">Mes 15.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34">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U35">
      <text>
        <t xml:space="preserve">Mes 16.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34">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V35">
      <text>
        <t xml:space="preserve">Mes 17.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34">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W35">
      <text>
        <t xml:space="preserve">Mes 18.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34">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X35">
      <text>
        <t xml:space="preserve">Mes 19.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34">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Y35">
      <text>
        <t xml:space="preserve">Mes 20.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34">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Z35">
      <text>
        <t xml:space="preserve">Mes 21.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34">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A35">
      <text>
        <t xml:space="preserve">Mes 22.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34">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B35">
      <text>
        <t xml:space="preserve">Mes 23.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34">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C35">
      <text>
        <t xml:space="preserve">Mes 24.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34">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D35">
      <text>
        <t xml:space="preserve">Mes 25.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34">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E35">
      <text>
        <t xml:space="preserve">Mes 26.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34">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F35">
      <text>
        <t xml:space="preserve">Mes 27.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34">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G35">
      <text>
        <t xml:space="preserve">Mes 28.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34">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H35">
      <text>
        <t xml:space="preserve">Mes 29.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I35">
      <text>
        <t xml:space="preserve">Mes 30.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J35">
      <text>
        <t xml:space="preserve">Mes 31.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K35">
      <text>
        <t xml:space="preserve">Mes 32.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L35">
      <text>
        <t xml:space="preserve">Mes 33.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M35">
      <text>
        <t xml:space="preserve">Mes 34.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N35">
      <text>
        <t xml:space="preserve">Mes 35.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O35">
      <text>
        <t xml:space="preserve">Mes 36.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P35">
      <text>
        <t xml:space="preserve">Mes 37.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Q35">
      <text>
        <t xml:space="preserve">Mes 38.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R35">
      <text>
        <t xml:space="preserve">Mes 39.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S35">
      <text>
        <t xml:space="preserve">Mes 40.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T35">
      <text>
        <t xml:space="preserve">Mes 41.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U35">
      <text>
        <t xml:space="preserve">Mes 42.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V35">
      <text>
        <t xml:space="preserve">Mes 43.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W35">
      <text>
        <t xml:space="preserve">Mes 44.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X35">
      <text>
        <t xml:space="preserve">Mes 45.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Y35">
      <text>
        <t xml:space="preserve">Mes 46.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AZ35">
      <text>
        <t xml:space="preserve">Mes 47.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A35">
      <text>
        <t xml:space="preserve">Mes 48.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B35">
      <text>
        <t xml:space="preserve">Mes 49.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C35">
      <text>
        <t xml:space="preserve">Mes 50.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D35">
      <text>
        <t xml:space="preserve">Mes 51.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E35">
      <text>
        <t xml:space="preserve">Mes 52.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F35">
      <text>
        <t xml:space="preserve">Mes 53.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G35">
      <text>
        <t xml:space="preserve">Mes 54.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H35">
      <text>
        <t xml:space="preserve">Mes 55.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I35">
      <text>
        <t xml:space="preserve">Mes 56.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J35">
      <text>
        <t xml:space="preserve">Mes 57.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K35">
      <text>
        <t xml:space="preserve">Mes 58.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L35">
      <text>
        <t xml:space="preserve">Mes 59.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 authorId="0" ref="BM35">
      <text>
        <t xml:space="preserve">Mes 60. Importe editable en la moneda de Supuestos!D6, sin separadores escritos como texto. Ingresa cero si no hay movimiento. Ingresos y costos positivos; la categoría determina su signo en el flujo. Las inversiones posteriores requieren actualizar su depreciación mensual en Supuestos. El ejemplo reparte ingresos y costos anuales en 12 meses iguales; ajusta a tus cobros y pagos reales.</t>
      </text>
    </comment>
  </commentList>
</comments>
</file>

<file path=xl/comments5.xml><?xml version="1.0" encoding="utf-8"?>
<comments xmlns:r="http://schemas.openxmlformats.org/officeDocument/2006/relationships" xmlns="http://schemas.openxmlformats.org/spreadsheetml/2006/main" xmlns:xr="http://schemas.microsoft.com/office/spreadsheetml/2014/revision">
  <authors>
    <author/>
  </authors>
  <commentList>
    <comment authorId="0" ref="C16">
      <text>
        <t xml:space="preserve">Cuenta depreciaciones adicionales negativas. Deben ingresarse como importes positivos.</t>
      </text>
    </comment>
    <comment authorId="0" ref="D16">
      <text>
        <t xml:space="preserve">Cuenta depreciaciones adicionales negativas. Deben ingresarse como importes positivos.</t>
      </text>
    </comment>
    <comment authorId="0" ref="C14">
      <text>
        <t xml:space="preserve">Cuenta los cambios de signo adicionales al primero. Debe ser cero para interpretar la TIR convencional sin alerta de múltiples raíces.</t>
      </text>
    </comment>
    <comment authorId="0" ref="E16">
      <text>
        <t xml:space="preserve">OK indica diferencia absoluta menor que 0,01. Revisar indica que la condición requiere corregirse. Cuenta depreciaciones adicionales negativas. Deben ingresarse como importes positivos.</t>
      </text>
    </comment>
    <comment authorId="0" ref="D14">
      <text>
        <t xml:space="preserve">Cuenta los cambios de signo adicionales al primero. Debe ser cero para interpretar la TIR convencional sin alerta de múltiples raíces.</t>
      </text>
    </comment>
    <comment authorId="0" ref="F16">
      <text>
        <t xml:space="preserve">Cuenta depreciaciones adicionales negativas. Deben ingresarse como importes positivos.</t>
      </text>
    </comment>
    <comment authorId="0" ref="C12">
      <text>
        <t xml:space="preserve">Comprueba que exista un desembolso de inversión en activos en mes 0.</t>
      </text>
    </comment>
    <comment authorId="0" ref="E14">
      <text>
        <t xml:space="preserve">OK indica diferencia absoluta menor que 0,01. Revisar indica que la condición requiere corregirse. Cuenta los cambios de signo adicionales al primero. Debe ser cero para interpretar la TIR convencional sin alerta de múltiples raíces.</t>
      </text>
    </comment>
    <comment authorId="0" ref="D12">
      <text>
        <t xml:space="preserve">Comprueba que exista un desembolso de inversión en activos en mes 0.</t>
      </text>
    </comment>
    <comment authorId="0" ref="F14">
      <text>
        <t xml:space="preserve">Cuenta los cambios de signo adicionales al primero. Debe ser cero para interpretar la TIR convencional sin alerta de múltiples raíces.</t>
      </text>
    </comment>
    <comment authorId="0" ref="C10">
      <text>
        <t xml:space="preserve">Cuenta importes negativos en Cuentas. Los importes se ingresan positivos y las fórmulas aplican el signo según categoría.</t>
      </text>
    </comment>
    <comment authorId="0" ref="E12">
      <text>
        <t xml:space="preserve">OK indica diferencia absoluta menor que 0,01. Revisar indica que la condición requiere corregirse. Comprueba que exista un desembolso de inversión en activos en mes 0.</t>
      </text>
    </comment>
    <comment authorId="0" ref="D10">
      <text>
        <t xml:space="preserve">Cuenta importes negativos en Cuentas. Los importes se ingresan positivos y las fórmulas aplican el signo según categoría.</t>
      </text>
    </comment>
    <comment authorId="0" ref="F12">
      <text>
        <t xml:space="preserve">Comprueba que exista un desembolso de inversión en activos en mes 0.</t>
      </text>
    </comment>
    <comment authorId="0" ref="E10">
      <text>
        <t xml:space="preserve">OK indica diferencia absoluta menor que 0,01. Revisar indica que la condición requiere corregirse. Cuenta importes negativos en Cuentas. Los importes se ingresan positivos y las fórmulas aplican el signo según categoría.</t>
      </text>
    </comment>
    <comment authorId="0" ref="C8">
      <text>
        <t xml:space="preserve">Detecta depreciación total mayor que las inversiones totales. No sustituye la revisión del calendario de depreciación de activos nuevos.</t>
      </text>
    </comment>
    <comment authorId="0" ref="D8">
      <text>
        <t xml:space="preserve">Detecta depreciación total mayor que las inversiones totales. No sustituye la revisión del calendario de depreciación de activos nuevos.</t>
      </text>
    </comment>
    <comment authorId="0" ref="F10">
      <text>
        <t xml:space="preserve">Cuenta importes negativos en Cuentas. Los importes se ingresan positivos y las fórmulas aplican el signo según categoría.</t>
      </text>
    </comment>
    <comment authorId="0" ref="E8">
      <text>
        <t xml:space="preserve">OK indica diferencia absoluta menor que 0,01. Revisar indica que la condición requiere corregirse. Detecta depreciación total mayor que las inversiones totales. No sustituye la revisión del calendario de depreciación de activos nuevos.</t>
      </text>
    </comment>
    <comment authorId="0" ref="C6">
      <text>
        <t xml:space="preserve">Compara VAN calculado con NPV contra la suma de los 61 flujos descontados. La diferencia debe ser menor que 0,01 unidades de la moneda.</t>
      </text>
    </comment>
    <comment authorId="0" ref="D6">
      <text>
        <t xml:space="preserve">Compara VAN calculado con NPV contra la suma de los 61 flujos descontados. La diferencia debe ser menor que 0,01 unidades de la moneda.</t>
      </text>
    </comment>
    <comment authorId="0" ref="F8">
      <text>
        <t xml:space="preserve">Detecta depreciación total mayor que las inversiones totales. No sustituye la revisión del calendario de depreciación de activos nuevos.</t>
      </text>
    </comment>
    <comment authorId="0" ref="E6">
      <text>
        <t xml:space="preserve">OK indica diferencia absoluta menor que 0,01. Revisar indica que la condición requiere corregirse. Compara VAN calculado con NPV contra la suma de los 61 flujos descontados. La diferencia debe ser menor que 0,01 unidades de la moneda.</t>
      </text>
    </comment>
    <comment authorId="0" ref="F6">
      <text>
        <t xml:space="preserve">Compara VAN calculado con NPV contra la suma de los 61 flujos descontados. La diferencia debe ser menor que 0,01 unidades de la moneda.</t>
      </text>
    </comment>
    <comment authorId="0" ref="C15">
      <text>
        <t xml:space="preserve">Comprueba que flujo inicial corresponda a inversión inicial más capital de trabajo.</t>
      </text>
    </comment>
    <comment authorId="0" ref="D15">
      <text>
        <t xml:space="preserve">Comprueba que flujo inicial corresponda a inversión inicial más capital de trabajo.</t>
      </text>
    </comment>
    <comment authorId="0" ref="C13">
      <text>
        <t xml:space="preserve">Revisa tasa de descuento no negativa, impuesto y costo variable entre 0 y 1, CT no negativo, vida útil positiva y venta no negativa.</t>
      </text>
    </comment>
    <comment authorId="0" ref="E15">
      <text>
        <t xml:space="preserve">OK indica diferencia absoluta menor que 0,01. Revisar indica que la condición requiere corregirse. Comprueba que flujo inicial corresponda a inversión inicial más capital de trabajo.</t>
      </text>
    </comment>
    <comment authorId="0" ref="D13">
      <text>
        <t xml:space="preserve">Revisa tasa de descuento no negativa, impuesto y costo variable entre 0 y 1, CT no negativo, vida útil positiva y venta no negativa.</t>
      </text>
    </comment>
    <comment authorId="0" ref="F15">
      <text>
        <t xml:space="preserve">Comprueba que flujo inicial corresponda a inversión inicial más capital de trabajo.</t>
      </text>
    </comment>
    <comment authorId="0" ref="C11">
      <text>
        <t xml:space="preserve">Revisa que las categorías de las 30 filas sean Ingreso, Costo fijo o Inversión.</t>
      </text>
    </comment>
    <comment authorId="0" ref="E13">
      <text>
        <t xml:space="preserve">OK indica diferencia absoluta menor que 0,01. Revisar indica que la condición requiere corregirse. Revisa tasa de descuento no negativa, impuesto y costo variable entre 0 y 1, CT no negativo, vida útil positiva y venta no negativa.</t>
      </text>
    </comment>
    <comment authorId="0" ref="D11">
      <text>
        <t xml:space="preserve">Revisa que las categorías de las 30 filas sean Ingreso, Costo fijo o Inversión.</t>
      </text>
    </comment>
    <comment authorId="0" ref="F13">
      <text>
        <t xml:space="preserve">Revisa tasa de descuento no negativa, impuesto y costo variable entre 0 y 1, CT no negativo, vida útil positiva y venta no negativa.</t>
      </text>
    </comment>
    <comment authorId="0" ref="C9">
      <text>
        <t xml:space="preserve">Detecta ingresos o costos fijos cargados en mes 0. Solo se incorporan al flujo inicial los importes con categoría Inversión.</t>
      </text>
    </comment>
    <comment authorId="0" ref="E11">
      <text>
        <t xml:space="preserve">OK indica diferencia absoluta menor que 0,01. Revisar indica que la condición requiere corregirse. Revisa que las categorías de las 30 filas sean Ingreso, Costo fijo o Inversión.</t>
      </text>
    </comment>
    <comment authorId="0" ref="D9">
      <text>
        <t xml:space="preserve">Detecta ingresos o costos fijos cargados en mes 0. Solo se incorporan al flujo inicial los importes con categoría Inversión.</t>
      </text>
    </comment>
    <comment authorId="0" ref="F11">
      <text>
        <t xml:space="preserve">Revisa que las categorías de las 30 filas sean Ingreso, Costo fijo o Inversión.</t>
      </text>
    </comment>
    <comment authorId="0" ref="E9">
      <text>
        <t xml:space="preserve">OK indica diferencia absoluta menor que 0,01. Revisar indica que la condición requiere corregirse. Detecta ingresos o costos fijos cargados en mes 0. Solo se incorporan al flujo inicial los importes con categoría Inversión.</t>
      </text>
    </comment>
    <comment authorId="0" ref="C7">
      <text>
        <t xml:space="preserve">Suma salidas y recuperación de capital de trabajo. Debe ser cero porque el proyecto se liquida al mes 60.</t>
      </text>
    </comment>
    <comment authorId="0" ref="D7">
      <text>
        <t xml:space="preserve">Suma salidas y recuperación de capital de trabajo. Debe ser cero porque el proyecto se liquida al mes 60.</t>
      </text>
    </comment>
    <comment authorId="0" ref="F9">
      <text>
        <t xml:space="preserve">Detecta ingresos o costos fijos cargados en mes 0. Solo se incorporan al flujo inicial los importes con categoría Inversión.</t>
      </text>
    </comment>
    <comment authorId="0" ref="E7">
      <text>
        <t xml:space="preserve">OK indica diferencia absoluta menor que 0,01. Revisar indica que la condición requiere corregirse. Suma salidas y recuperación de capital de trabajo. Debe ser cero porque el proyecto se liquida al mes 60.</t>
      </text>
    </comment>
    <comment authorId="0" ref="F7">
      <text>
        <t xml:space="preserve">Suma salidas y recuperación de capital de trabajo. Debe ser cero porque el proyecto se liquida al mes 60.</t>
      </text>
    </comment>
  </commentList>
</comments>
</file>

<file path=xl/comments6.xml><?xml version="1.0" encoding="utf-8"?>
<comments xmlns:r="http://schemas.openxmlformats.org/officeDocument/2006/relationships" xmlns="http://schemas.openxmlformats.org/spreadsheetml/2006/main" xmlns:xr="http://schemas.microsoft.com/office/spreadsheetml/2014/revision">
  <authors>
    <author/>
  </authors>
  <commentList>
    <comment authorId="0" ref="C18">
      <text>
        <t xml:space="preserve">Identifica el riesgo concreto que podría alterar ventas, costos, inversión o plazos.</t>
      </text>
    </comment>
    <comment authorId="0" ref="D18">
      <text>
        <t xml:space="preserve">Estima probabilidad: Baja, Media o Alta. Es una evaluación cualitativa; no modifica los flujos automáticamente.</t>
      </text>
    </comment>
    <comment authorId="0" ref="E18">
      <text>
        <t xml:space="preserve">Estima consecuencia: Bajo, Medio o Alto. Es cualitativa; si cambia un supuesto económico, actualízalo también en Cuentas o Supuestos.</t>
      </text>
    </comment>
    <comment authorId="0" ref="F18">
      <text>
        <t xml:space="preserve">Describe una acción específica para reducir la probabilidad o el impacto del riesgo.</t>
      </text>
    </comment>
    <comment authorId="0" ref="C14">
      <text>
        <t xml:space="preserve">Identifica el riesgo concreto que podría alterar ventas, costos, inversión o plazos.</t>
      </text>
    </comment>
    <comment authorId="0" ref="G18">
      <text>
        <t xml:space="preserve">Indica quién debe ejecutar y dar seguimiento a la acción de mitigación.</t>
      </text>
    </comment>
    <comment authorId="0" ref="D14">
      <text>
        <t xml:space="preserve">Estima probabilidad: Baja, Media o Alta. Es una evaluación cualitativa; no modifica los flujos automáticamente.</t>
      </text>
    </comment>
    <comment authorId="0" ref="H18">
      <text>
        <t xml:space="preserve">Selecciona Pendiente, En revisión o Resuelto. Cambiar el estado no afecta las fórmulas financieras.</t>
      </text>
    </comment>
    <comment authorId="0" ref="E14">
      <text>
        <t xml:space="preserve">Estima consecuencia: Bajo, Medio o Alto. Es cualitativa; si cambia un supuesto económico, actualízalo también en Cuentas o Supuestos.</t>
      </text>
    </comment>
    <comment authorId="0" ref="F14">
      <text>
        <t xml:space="preserve">Describe una acción específica para reducir la probabilidad o el impacto del riesgo.</t>
      </text>
    </comment>
    <comment authorId="0" ref="C10">
      <text>
        <t xml:space="preserve">Identifica el riesgo concreto que podría alterar ventas, costos, inversión o plazos.</t>
      </text>
    </comment>
    <comment authorId="0" ref="G14">
      <text>
        <t xml:space="preserve">Indica quién debe ejecutar y dar seguimiento a la acción de mitigación.</t>
      </text>
    </comment>
    <comment authorId="0" ref="D10">
      <text>
        <t xml:space="preserve">Estima probabilidad: Baja, Media o Alta. Es una evaluación cualitativa; no modifica los flujos automáticamente.</t>
      </text>
    </comment>
    <comment authorId="0" ref="H14">
      <text>
        <t xml:space="preserve">Selecciona Pendiente, En revisión o Resuelto. Cambiar el estado no afecta las fórmulas financieras.</t>
      </text>
    </comment>
    <comment authorId="0" ref="E10">
      <text>
        <t xml:space="preserve">Estima consecuencia: Bajo, Medio o Alto. Es cualitativa; si cambia un supuesto económico, actualízalo también en Cuentas o Supuestos.</t>
      </text>
    </comment>
    <comment authorId="0" ref="F10">
      <text>
        <t xml:space="preserve">Describe una acción específica para reducir la probabilidad o el impacto del riesgo.</t>
      </text>
    </comment>
    <comment authorId="0" ref="C6">
      <text>
        <t xml:space="preserve">Identifica el riesgo concreto que podría alterar ventas, costos, inversión o plazos.</t>
      </text>
    </comment>
    <comment authorId="0" ref="G10">
      <text>
        <t xml:space="preserve">Indica quién debe ejecutar y dar seguimiento a la acción de mitigación.</t>
      </text>
    </comment>
    <comment authorId="0" ref="D6">
      <text>
        <t xml:space="preserve">Estima probabilidad: Baja, Media o Alta. Es una evaluación cualitativa; no modifica los flujos automáticamente.</t>
      </text>
    </comment>
    <comment authorId="0" ref="H10">
      <text>
        <t xml:space="preserve">Selecciona Pendiente, En revisión o Resuelto. Cambiar el estado no afecta las fórmulas financieras.</t>
      </text>
    </comment>
    <comment authorId="0" ref="E6">
      <text>
        <t xml:space="preserve">Estima consecuencia: Bajo, Medio o Alto. Es cualitativa; si cambia un supuesto económico, actualízalo también en Cuentas o Supuestos.</t>
      </text>
    </comment>
    <comment authorId="0" ref="F6">
      <text>
        <t xml:space="preserve">Describe una acción específica para reducir la probabilidad o el impacto del riesgo.</t>
      </text>
    </comment>
    <comment authorId="0" ref="G6">
      <text>
        <t xml:space="preserve">Indica quién debe ejecutar y dar seguimiento a la acción de mitigación.</t>
      </text>
    </comment>
    <comment authorId="0" ref="H6">
      <text>
        <t xml:space="preserve">Selecciona Pendiente, En revisión o Resuelto. Cambiar el estado no afecta las fórmulas financieras.</t>
      </text>
    </comment>
    <comment authorId="0" ref="C19">
      <text>
        <t xml:space="preserve">Identifica el riesgo concreto que podría alterar ventas, costos, inversión o plazos.</t>
      </text>
    </comment>
    <comment authorId="0" ref="D19">
      <text>
        <t xml:space="preserve">Estima probabilidad: Baja, Media o Alta. Es una evaluación cualitativa; no modifica los flujos automáticamente.</t>
      </text>
    </comment>
    <comment authorId="0" ref="E19">
      <text>
        <t xml:space="preserve">Estima consecuencia: Bajo, Medio o Alto. Es cualitativa; si cambia un supuesto económico, actualízalo también en Cuentas o Supuestos.</t>
      </text>
    </comment>
    <comment authorId="0" ref="F19">
      <text>
        <t xml:space="preserve">Describe una acción específica para reducir la probabilidad o el impacto del riesgo.</t>
      </text>
    </comment>
    <comment authorId="0" ref="C15">
      <text>
        <t xml:space="preserve">Identifica el riesgo concreto que podría alterar ventas, costos, inversión o plazos.</t>
      </text>
    </comment>
    <comment authorId="0" ref="G19">
      <text>
        <t xml:space="preserve">Indica quién debe ejecutar y dar seguimiento a la acción de mitigación.</t>
      </text>
    </comment>
    <comment authorId="0" ref="D15">
      <text>
        <t xml:space="preserve">Estima probabilidad: Baja, Media o Alta. Es una evaluación cualitativa; no modifica los flujos automáticamente.</t>
      </text>
    </comment>
    <comment authorId="0" ref="H19">
      <text>
        <t xml:space="preserve">Selecciona Pendiente, En revisión o Resuelto. Cambiar el estado no afecta las fórmulas financieras.</t>
      </text>
    </comment>
    <comment authorId="0" ref="E15">
      <text>
        <t xml:space="preserve">Estima consecuencia: Bajo, Medio o Alto. Es cualitativa; si cambia un supuesto económico, actualízalo también en Cuentas o Supuestos.</t>
      </text>
    </comment>
    <comment authorId="0" ref="F15">
      <text>
        <t xml:space="preserve">Describe una acción específica para reducir la probabilidad o el impacto del riesgo.</t>
      </text>
    </comment>
    <comment authorId="0" ref="C11">
      <text>
        <t xml:space="preserve">Identifica el riesgo concreto que podría alterar ventas, costos, inversión o plazos.</t>
      </text>
    </comment>
    <comment authorId="0" ref="G15">
      <text>
        <t xml:space="preserve">Indica quién debe ejecutar y dar seguimiento a la acción de mitigación.</t>
      </text>
    </comment>
    <comment authorId="0" ref="D11">
      <text>
        <t xml:space="preserve">Estima probabilidad: Baja, Media o Alta. Es una evaluación cualitativa; no modifica los flujos automáticamente.</t>
      </text>
    </comment>
    <comment authorId="0" ref="H15">
      <text>
        <t xml:space="preserve">Selecciona Pendiente, En revisión o Resuelto. Cambiar el estado no afecta las fórmulas financieras.</t>
      </text>
    </comment>
    <comment authorId="0" ref="E11">
      <text>
        <t xml:space="preserve">Estima consecuencia: Bajo, Medio o Alto. Es cualitativa; si cambia un supuesto económico, actualízalo también en Cuentas o Supuestos.</t>
      </text>
    </comment>
    <comment authorId="0" ref="F11">
      <text>
        <t xml:space="preserve">Describe una acción específica para reducir la probabilidad o el impacto del riesgo.</t>
      </text>
    </comment>
    <comment authorId="0" ref="C7">
      <text>
        <t xml:space="preserve">Identifica el riesgo concreto que podría alterar ventas, costos, inversión o plazos.</t>
      </text>
    </comment>
    <comment authorId="0" ref="G11">
      <text>
        <t xml:space="preserve">Indica quién debe ejecutar y dar seguimiento a la acción de mitigación.</t>
      </text>
    </comment>
    <comment authorId="0" ref="D7">
      <text>
        <t xml:space="preserve">Estima probabilidad: Baja, Media o Alta. Es una evaluación cualitativa; no modifica los flujos automáticamente.</t>
      </text>
    </comment>
    <comment authorId="0" ref="H11">
      <text>
        <t xml:space="preserve">Selecciona Pendiente, En revisión o Resuelto. Cambiar el estado no afecta las fórmulas financieras.</t>
      </text>
    </comment>
    <comment authorId="0" ref="E7">
      <text>
        <t xml:space="preserve">Estima consecuencia: Bajo, Medio o Alto. Es cualitativa; si cambia un supuesto económico, actualízalo también en Cuentas o Supuestos.</t>
      </text>
    </comment>
    <comment authorId="0" ref="F7">
      <text>
        <t xml:space="preserve">Describe una acción específica para reducir la probabilidad o el impacto del riesgo.</t>
      </text>
    </comment>
    <comment authorId="0" ref="G7">
      <text>
        <t xml:space="preserve">Indica quién debe ejecutar y dar seguimiento a la acción de mitigación.</t>
      </text>
    </comment>
    <comment authorId="0" ref="H7">
      <text>
        <t xml:space="preserve">Selecciona Pendiente, En revisión o Resuelto. Cambiar el estado no afecta las fórmulas financieras.</t>
      </text>
    </comment>
    <comment authorId="0" ref="C20">
      <text>
        <t xml:space="preserve">Identifica el riesgo concreto que podría alterar ventas, costos, inversión o plazos.</t>
      </text>
    </comment>
    <comment authorId="0" ref="D20">
      <text>
        <t xml:space="preserve">Estima probabilidad: Baja, Media o Alta. Es una evaluación cualitativa; no modifica los flujos automáticamente.</t>
      </text>
    </comment>
    <comment authorId="0" ref="E20">
      <text>
        <t xml:space="preserve">Estima consecuencia: Bajo, Medio o Alto. Es cualitativa; si cambia un supuesto económico, actualízalo también en Cuentas o Supuestos.</t>
      </text>
    </comment>
    <comment authorId="0" ref="F20">
      <text>
        <t xml:space="preserve">Describe una acción específica para reducir la probabilidad o el impacto del riesgo.</t>
      </text>
    </comment>
    <comment authorId="0" ref="C16">
      <text>
        <t xml:space="preserve">Identifica el riesgo concreto que podría alterar ventas, costos, inversión o plazos.</t>
      </text>
    </comment>
    <comment authorId="0" ref="G20">
      <text>
        <t xml:space="preserve">Indica quién debe ejecutar y dar seguimiento a la acción de mitigación.</t>
      </text>
    </comment>
    <comment authorId="0" ref="D16">
      <text>
        <t xml:space="preserve">Estima probabilidad: Baja, Media o Alta. Es una evaluación cualitativa; no modifica los flujos automáticamente.</t>
      </text>
    </comment>
    <comment authorId="0" ref="H20">
      <text>
        <t xml:space="preserve">Selecciona Pendiente, En revisión o Resuelto. Cambiar el estado no afecta las fórmulas financieras.</t>
      </text>
    </comment>
    <comment authorId="0" ref="E16">
      <text>
        <t xml:space="preserve">Estima consecuencia: Bajo, Medio o Alto. Es cualitativa; si cambia un supuesto económico, actualízalo también en Cuentas o Supuestos.</t>
      </text>
    </comment>
    <comment authorId="0" ref="F16">
      <text>
        <t xml:space="preserve">Describe una acción específica para reducir la probabilidad o el impacto del riesgo.</t>
      </text>
    </comment>
    <comment authorId="0" ref="C12">
      <text>
        <t xml:space="preserve">Identifica el riesgo concreto que podría alterar ventas, costos, inversión o plazos.</t>
      </text>
    </comment>
    <comment authorId="0" ref="G16">
      <text>
        <t xml:space="preserve">Indica quién debe ejecutar y dar seguimiento a la acción de mitigación.</t>
      </text>
    </comment>
    <comment authorId="0" ref="D12">
      <text>
        <t xml:space="preserve">Estima probabilidad: Baja, Media o Alta. Es una evaluación cualitativa; no modifica los flujos automáticamente.</t>
      </text>
    </comment>
    <comment authorId="0" ref="H16">
      <text>
        <t xml:space="preserve">Selecciona Pendiente, En revisión o Resuelto. Cambiar el estado no afecta las fórmulas financieras.</t>
      </text>
    </comment>
    <comment authorId="0" ref="E12">
      <text>
        <t xml:space="preserve">Estima consecuencia: Bajo, Medio o Alto. Es cualitativa; si cambia un supuesto económico, actualízalo también en Cuentas o Supuestos.</t>
      </text>
    </comment>
    <comment authorId="0" ref="F12">
      <text>
        <t xml:space="preserve">Describe una acción específica para reducir la probabilidad o el impacto del riesgo.</t>
      </text>
    </comment>
    <comment authorId="0" ref="C8">
      <text>
        <t xml:space="preserve">Identifica el riesgo concreto que podría alterar ventas, costos, inversión o plazos.</t>
      </text>
    </comment>
    <comment authorId="0" ref="G12">
      <text>
        <t xml:space="preserve">Indica quién debe ejecutar y dar seguimiento a la acción de mitigación.</t>
      </text>
    </comment>
    <comment authorId="0" ref="D8">
      <text>
        <t xml:space="preserve">Estima probabilidad: Baja, Media o Alta. Es una evaluación cualitativa; no modifica los flujos automáticamente.</t>
      </text>
    </comment>
    <comment authorId="0" ref="H12">
      <text>
        <t xml:space="preserve">Selecciona Pendiente, En revisión o Resuelto. Cambiar el estado no afecta las fórmulas financieras.</t>
      </text>
    </comment>
    <comment authorId="0" ref="E8">
      <text>
        <t xml:space="preserve">Estima consecuencia: Bajo, Medio o Alto. Es cualitativa; si cambia un supuesto económico, actualízalo también en Cuentas o Supuestos.</t>
      </text>
    </comment>
    <comment authorId="0" ref="F8">
      <text>
        <t xml:space="preserve">Describe una acción específica para reducir la probabilidad o el impacto del riesgo.</t>
      </text>
    </comment>
    <comment authorId="0" ref="G8">
      <text>
        <t xml:space="preserve">Indica quién debe ejecutar y dar seguimiento a la acción de mitigación.</t>
      </text>
    </comment>
    <comment authorId="0" ref="H8">
      <text>
        <t xml:space="preserve">Selecciona Pendiente, En revisión o Resuelto. Cambiar el estado no afecta las fórmulas financieras.</t>
      </text>
    </comment>
    <comment authorId="0" ref="C17">
      <text>
        <t xml:space="preserve">Identifica el riesgo concreto que podría alterar ventas, costos, inversión o plazos.</t>
      </text>
    </comment>
    <comment authorId="0" ref="D17">
      <text>
        <t xml:space="preserve">Estima probabilidad: Baja, Media o Alta. Es una evaluación cualitativa; no modifica los flujos automáticamente.</t>
      </text>
    </comment>
    <comment authorId="0" ref="E17">
      <text>
        <t xml:space="preserve">Estima consecuencia: Bajo, Medio o Alto. Es cualitativa; si cambia un supuesto económico, actualízalo también en Cuentas o Supuestos.</t>
      </text>
    </comment>
    <comment authorId="0" ref="F17">
      <text>
        <t xml:space="preserve">Describe una acción específica para reducir la probabilidad o el impacto del riesgo.</t>
      </text>
    </comment>
    <comment authorId="0" ref="C13">
      <text>
        <t xml:space="preserve">Identifica el riesgo concreto que podría alterar ventas, costos, inversión o plazos.</t>
      </text>
    </comment>
    <comment authorId="0" ref="G17">
      <text>
        <t xml:space="preserve">Indica quién debe ejecutar y dar seguimiento a la acción de mitigación.</t>
      </text>
    </comment>
    <comment authorId="0" ref="D13">
      <text>
        <t xml:space="preserve">Estima probabilidad: Baja, Media o Alta. Es una evaluación cualitativa; no modifica los flujos automáticamente.</t>
      </text>
    </comment>
    <comment authorId="0" ref="H17">
      <text>
        <t xml:space="preserve">Selecciona Pendiente, En revisión o Resuelto. Cambiar el estado no afecta las fórmulas financieras.</t>
      </text>
    </comment>
    <comment authorId="0" ref="E13">
      <text>
        <t xml:space="preserve">Estima consecuencia: Bajo, Medio o Alto. Es cualitativa; si cambia un supuesto económico, actualízalo también en Cuentas o Supuestos.</t>
      </text>
    </comment>
    <comment authorId="0" ref="F13">
      <text>
        <t xml:space="preserve">Describe una acción específica para reducir la probabilidad o el impacto del riesgo.</t>
      </text>
    </comment>
    <comment authorId="0" ref="C9">
      <text>
        <t xml:space="preserve">Identifica el riesgo concreto que podría alterar ventas, costos, inversión o plazos.</t>
      </text>
    </comment>
    <comment authorId="0" ref="G13">
      <text>
        <t xml:space="preserve">Indica quién debe ejecutar y dar seguimiento a la acción de mitigación.</t>
      </text>
    </comment>
    <comment authorId="0" ref="D9">
      <text>
        <t xml:space="preserve">Estima probabilidad: Baja, Media o Alta. Es una evaluación cualitativa; no modifica los flujos automáticamente.</t>
      </text>
    </comment>
    <comment authorId="0" ref="H13">
      <text>
        <t xml:space="preserve">Selecciona Pendiente, En revisión o Resuelto. Cambiar el estado no afecta las fórmulas financieras.</t>
      </text>
    </comment>
    <comment authorId="0" ref="E9">
      <text>
        <t xml:space="preserve">Estima consecuencia: Bajo, Medio o Alto. Es cualitativa; si cambia un supuesto económico, actualízalo también en Cuentas o Supuestos.</t>
      </text>
    </comment>
    <comment authorId="0" ref="F9">
      <text>
        <t xml:space="preserve">Describe una acción específica para reducir la probabilidad o el impacto del riesgo.</t>
      </text>
    </comment>
    <comment authorId="0" ref="G9">
      <text>
        <t xml:space="preserve">Indica quién debe ejecutar y dar seguimiento a la acción de mitigación.</t>
      </text>
    </comment>
    <comment authorId="0" ref="H9">
      <text>
        <t xml:space="preserve">Selecciona Pendiente, En revisión o Resuelto. Cambiar el estado no afecta las fórmulas financieras.</t>
      </text>
    </comment>
  </commentList>
</comments>
</file>

<file path=xl/sharedStrings.xml><?xml version="1.0" encoding="utf-8"?>
<sst xmlns="http://schemas.openxmlformats.org/spreadsheetml/2006/main" count="568" uniqueCount="277">
  <si>
    <t>CONTABILIDAD SAN VICENTE</t>
  </si>
  <si>
    <t>Supuestos</t>
  </si>
  <si>
    <t>Flujos</t>
  </si>
  <si>
    <t>IDENTIFICACIÓN Y TASAS</t>
  </si>
  <si>
    <t>FLUJO LIBRE DEL PROYECTO</t>
  </si>
  <si>
    <t>Evaluación de proyectos</t>
  </si>
  <si>
    <t>Proyecto</t>
  </si>
  <si>
    <t>Proyecto de ejemplo</t>
  </si>
  <si>
    <t>Borrador de trabajo</t>
  </si>
  <si>
    <t>Moneda / unidad</t>
  </si>
  <si>
    <t>CLP</t>
  </si>
  <si>
    <t>Modelo financiero mensual de 60 meses (5 años).
Ejemplo ficticio con supuestos y cuentas editables.</t>
  </si>
  <si>
    <t>Responsable</t>
  </si>
  <si>
    <t>Por completar</t>
  </si>
  <si>
    <t>Tasa de descuento anual</t>
  </si>
  <si>
    <t>Versión 2.0 mensual   ·   18 de octubre de 2026</t>
  </si>
  <si>
    <t>Tasa de impuesto de ejemplo</t>
  </si>
  <si>
    <t>Preparado para</t>
  </si>
  <si>
    <t>Contabilidad San Vicente</t>
  </si>
  <si>
    <t>Vida útil inicial (años)</t>
  </si>
  <si>
    <t>Valor de venta al cierre</t>
  </si>
  <si>
    <t>Capital de trabajo (meses de ventas)</t>
  </si>
  <si>
    <t>Tasa de descuento mensual</t>
  </si>
  <si>
    <t>Concepto</t>
  </si>
  <si>
    <t>Mes 0</t>
  </si>
  <si>
    <t>Mes 1</t>
  </si>
  <si>
    <t>Mes 2</t>
  </si>
  <si>
    <t>Mes 3</t>
  </si>
  <si>
    <t>Mes 4</t>
  </si>
  <si>
    <t>Mes 5</t>
  </si>
  <si>
    <t>Mes 6</t>
  </si>
  <si>
    <t>Mes 7</t>
  </si>
  <si>
    <t>Mes 8</t>
  </si>
  <si>
    <t>Mes 9</t>
  </si>
  <si>
    <t>Mes 10</t>
  </si>
  <si>
    <t>Mes 11</t>
  </si>
  <si>
    <t>Mes 12</t>
  </si>
  <si>
    <t>Mes 13</t>
  </si>
  <si>
    <t>Mes 14</t>
  </si>
  <si>
    <t>Mes 15</t>
  </si>
  <si>
    <t>Mes 16</t>
  </si>
  <si>
    <t>SUPUESTOS MENSUALES</t>
  </si>
  <si>
    <t>Mes 17</t>
  </si>
  <si>
    <t>Mes 18</t>
  </si>
  <si>
    <t>Mes 19</t>
  </si>
  <si>
    <t>Unidad</t>
  </si>
  <si>
    <t>Mes 20</t>
  </si>
  <si>
    <t>Mes 21</t>
  </si>
  <si>
    <t>Mes 22</t>
  </si>
  <si>
    <t>Mes 23</t>
  </si>
  <si>
    <t>Mes 24</t>
  </si>
  <si>
    <t>Mes 25</t>
  </si>
  <si>
    <t>Mes 26</t>
  </si>
  <si>
    <t>Mes 27</t>
  </si>
  <si>
    <t>Mes 28</t>
  </si>
  <si>
    <t>Mes 29</t>
  </si>
  <si>
    <t>Mes 30</t>
  </si>
  <si>
    <t>Mes 31</t>
  </si>
  <si>
    <t>Mes 32</t>
  </si>
  <si>
    <t>Mes 33</t>
  </si>
  <si>
    <t>Mes 34</t>
  </si>
  <si>
    <t>Mes 35</t>
  </si>
  <si>
    <t>Mes 36</t>
  </si>
  <si>
    <t>Mes 37</t>
  </si>
  <si>
    <t>Mes 38</t>
  </si>
  <si>
    <t>Mes 39</t>
  </si>
  <si>
    <t>Mes 40</t>
  </si>
  <si>
    <t>Mes 41</t>
  </si>
  <si>
    <t>Mes 42</t>
  </si>
  <si>
    <t>Mes 43</t>
  </si>
  <si>
    <t>Mes 44</t>
  </si>
  <si>
    <t>Mes 45</t>
  </si>
  <si>
    <t>Mes 46</t>
  </si>
  <si>
    <t>Mes 47</t>
  </si>
  <si>
    <t>Mes 48</t>
  </si>
  <si>
    <t>Mes 49</t>
  </si>
  <si>
    <t>Mes 50</t>
  </si>
  <si>
    <t>Mes 51</t>
  </si>
  <si>
    <t>Mes 52</t>
  </si>
  <si>
    <t>Mes 53</t>
  </si>
  <si>
    <t>Mes 54</t>
  </si>
  <si>
    <t>Mes 55</t>
  </si>
  <si>
    <t>Mes 56</t>
  </si>
  <si>
    <t>Mes 57</t>
  </si>
  <si>
    <t>Mes 58</t>
  </si>
  <si>
    <t>Mes 59</t>
  </si>
  <si>
    <t>Mes 60</t>
  </si>
  <si>
    <t>Costo variable / ingresos</t>
  </si>
  <si>
    <t>%</t>
  </si>
  <si>
    <t>Ingresos</t>
  </si>
  <si>
    <t>Depreciación de nuevas inversiones</t>
  </si>
  <si>
    <t>moneda</t>
  </si>
  <si>
    <t>Resumen</t>
  </si>
  <si>
    <t>Cuentas</t>
  </si>
  <si>
    <t>CUENTAS EDITABLES</t>
  </si>
  <si>
    <t>INDICADORES DEL PROYECTO</t>
  </si>
  <si>
    <t>CÓMO AJUSTAR EL MODELO</t>
  </si>
  <si>
    <t>Cuenta / concepto</t>
  </si>
  <si>
    <t>VAN</t>
  </si>
  <si>
    <t>Categoría</t>
  </si>
  <si>
    <t>1. Completa los datos y tasas</t>
  </si>
  <si>
    <t>Las tasas de descuento e impuesto se ingresan como porcentajes. El descuento anual se convierte en tasa mensual efectiva en D14.</t>
  </si>
  <si>
    <t>2. Edita las cuentas</t>
  </si>
  <si>
    <t>Cuentas contiene 30 espacios y 60 meses editables. Ingresos y costos del ejemplo se repartieron en 12 meses iguales por cada año. Revisa estacionalidad y plazos reales.</t>
  </si>
  <si>
    <t>3. Revisa inversiones nuevas</t>
  </si>
  <si>
    <t>Depreciación inicial mensual = inversión inicial / (vida útil × 12), limitada al saldo. Para activos nuevos, ingresa su depreciación mensual en la fila 19.</t>
  </si>
  <si>
    <t>TIR anualizada</t>
  </si>
  <si>
    <t>4. Revisa el resumen</t>
  </si>
  <si>
    <t>El resumen calcula VAN mensual, TIR mensual y anualizada, índice de rentabilidad y recuperación en meses.</t>
  </si>
  <si>
    <t>Convención temporal</t>
  </si>
  <si>
    <t>Mes 0: inversión y capital de trabajo inicial. Flujos al cierre mensual. El capital de trabajo se prepara para las ventas del mes siguiente.</t>
  </si>
  <si>
    <t>Inversión inicial total</t>
  </si>
  <si>
    <t>Cierre al mes 60</t>
  </si>
  <si>
    <t>El proyecto se liquida al mes 60: venta de activos y recuperación del capital de trabajo. No incluye perpetuidad.</t>
  </si>
  <si>
    <t>Tasa de descuento</t>
  </si>
  <si>
    <t>Tratamiento simplificado</t>
  </si>
  <si>
    <t>Índice de rentabilidad</t>
  </si>
  <si>
    <t>Impuesto operativo simplificado mensual sin arrastre de pérdidas ni compensación entre meses. No incluye IVA, deuda o inflación automática.</t>
  </si>
  <si>
    <t>Colores</t>
  </si>
  <si>
    <t>Amarillo y azul: editable. Verde: vínculo entre hojas. Oscuro: fórmula o resultado. Abre la nota de cada campo para consultar su explicación.</t>
  </si>
  <si>
    <t>Recuperación simple (meses)</t>
  </si>
  <si>
    <t>Recuperación descontada (meses)</t>
  </si>
  <si>
    <t>Lectura del VAN</t>
  </si>
  <si>
    <t>TIR mensual</t>
  </si>
  <si>
    <t>Ejemplo ficticio a 60 meses. VAN con descuento mensual efectivo. TIR anualizada = (1 + TIR mensual)^12 − 1. Recuperación fraccionaria con flujo uniforme dentro del mes. Edita los campos amarillos y consulta sus notas.</t>
  </si>
  <si>
    <t>Período</t>
  </si>
  <si>
    <t>Flujo libre</t>
  </si>
  <si>
    <t>Acumulado</t>
  </si>
  <si>
    <t>Venta de servicios</t>
  </si>
  <si>
    <t>Ingreso</t>
  </si>
  <si>
    <t>Otros ingresos</t>
  </si>
  <si>
    <t>Remuneraciones</t>
  </si>
  <si>
    <t>Costo fijo</t>
  </si>
  <si>
    <t>Arriendo</t>
  </si>
  <si>
    <t>Costos variables</t>
  </si>
  <si>
    <t>Administración</t>
  </si>
  <si>
    <t>Equipos e instalaciones</t>
  </si>
  <si>
    <t>Inversión</t>
  </si>
  <si>
    <t>Puesta en marcha capitalizable</t>
  </si>
  <si>
    <t/>
  </si>
  <si>
    <t>Costos fijos</t>
  </si>
  <si>
    <t>Diccionario</t>
  </si>
  <si>
    <t>Controles</t>
  </si>
  <si>
    <t>CONTROLES DE COHERENCIA</t>
  </si>
  <si>
    <t>Explicación</t>
  </si>
  <si>
    <t>Fórmula / ubicación</t>
  </si>
  <si>
    <t>Uso e interpretación</t>
  </si>
  <si>
    <t>Control</t>
  </si>
  <si>
    <t>Diferencia / conteo</t>
  </si>
  <si>
    <t>Estado</t>
  </si>
  <si>
    <t>Criterio</t>
  </si>
  <si>
    <t>VAN por dos métodos</t>
  </si>
  <si>
    <t>Valor actual neto. Valor de los flujos futuros menos el desembolso inicial.</t>
  </si>
  <si>
    <t>NPV(tasa, flujos meses 1:60) + flujo mes 0</t>
  </si>
  <si>
    <t>Un VAN positivo crea valor a la tasa elegida.</t>
  </si>
  <si>
    <t>TIR</t>
  </si>
  <si>
    <t>Tasa mensual que hace que el VAN sea cero.</t>
  </si>
  <si>
    <t>IRR(flujos mes 0:60); anualizada = (1 + TIR mensual)^12 - 1</t>
  </si>
  <si>
    <t>El resumen presenta TIR mensual y anualizada. Más de un cambio de signo requiere revisión.</t>
  </si>
  <si>
    <t>Tasa anual efectiva exigida al proyecto. Se convierte a tasa mensual efectiva.</t>
  </si>
  <si>
    <t>Tasa mensual = (1 + tasa anual)^(1/12) - 1</t>
  </si>
  <si>
    <t>No dividir la tasa anual efectiva por 12. Supuestos!D9 y D14.</t>
  </si>
  <si>
    <t>Efectivo del proyecto antes de deuda.</t>
  </si>
  <si>
    <t>NOPAT + depreciación - inversión - variación CT + cierre</t>
  </si>
  <si>
    <t>Se descuenta con una tasa del proyecto sin financiamiento explícito.</t>
  </si>
  <si>
    <t>EBITDA</t>
  </si>
  <si>
    <t>Resultado operativo antes de depreciación e impuestos.</t>
  </si>
  <si>
    <t>Ingresos - costos variables - costos fijos</t>
  </si>
  <si>
    <t>No equivale al flujo de caja.</t>
  </si>
  <si>
    <t>EBIT</t>
  </si>
  <si>
    <t>Resultado operativo después de depreciación.</t>
  </si>
  <si>
    <t>EBITDA - depreciación</t>
  </si>
  <si>
    <t>Base simplificada para el impuesto operativo.</t>
  </si>
  <si>
    <t>NOPAT</t>
  </si>
  <si>
    <t>Resultado operativo después del impuesto modelado.</t>
  </si>
  <si>
    <t>EBIT - MAX(0, EBIT) × impuesto</t>
  </si>
  <si>
    <t>Impuesto simplificado mensual, sin arrastre de pérdidas ni compensación entre meses.</t>
  </si>
  <si>
    <t>Depreciación</t>
  </si>
  <si>
    <t>Distribución mensual del costo de activos.</t>
  </si>
  <si>
    <t>Inicial: inversión / (vida útil en años × 12), limitada al saldo</t>
  </si>
  <si>
    <t>Las altas posteriores requieren depreciación mensual adicional en Supuestos.</t>
  </si>
  <si>
    <t>CAPEX</t>
  </si>
  <si>
    <t>Inversión en activos.</t>
  </si>
  <si>
    <t>SUMIF por categoría Inversión</t>
  </si>
  <si>
    <t>Se ingresa positivo en Cuentas y se resta en Flujos.</t>
  </si>
  <si>
    <t>Capital de trabajo (CT)</t>
  </si>
  <si>
    <t>Recursos para financiar la operación, medidos en meses de ventas.</t>
  </si>
  <si>
    <t>Ventas del mes siguiente × meses de CT</t>
  </si>
  <si>
    <t>Mes 0 financia mes 1. Se recupera totalmente al mes 60. 1,2 meses conserva el CT del ejemplo anual.</t>
  </si>
  <si>
    <t>Valor residual</t>
  </si>
  <si>
    <t>Efectivo recibido por vender activos al cierre.</t>
  </si>
  <si>
    <t>Venta - MAX(0, venta - valor libro) × impuesto</t>
  </si>
  <si>
    <t>No se incluye perpetuidad ni crédito por pérdida en la venta.</t>
  </si>
  <si>
    <t>Diferencia cero</t>
  </si>
  <si>
    <t>Valor presente de flujos posteriores dividido por inversión inicial total.</t>
  </si>
  <si>
    <t>NPV(tasa, meses 1:60) / desembolso inicial</t>
  </si>
  <si>
    <t>Mayor que 1 acompaña un VAN positivo con inversión inicial negativa.</t>
  </si>
  <si>
    <t>Recuperación simple</t>
  </si>
  <si>
    <t>Tiempo estimado hasta recuperar el desembolso inicial.</t>
  </si>
  <si>
    <t>Año previo + saldo por recuperar / flujo del mes</t>
  </si>
  <si>
    <t>No considera valor temporal. Puede no recuperarse en 60 meses.</t>
  </si>
  <si>
    <t>Capital de trabajo recuperado</t>
  </si>
  <si>
    <t>Recuperación descontada</t>
  </si>
  <si>
    <t>Tiempo estimado usando flujos descontados.</t>
  </si>
  <si>
    <t>Año previo + saldo descontado / flujo descontado</t>
  </si>
  <si>
    <t>Puede no recuperarse. Aproxima el flujo uniforme dentro del mes.</t>
  </si>
  <si>
    <t>Factor de descuento</t>
  </si>
  <si>
    <t>Convierte un flujo futuro a valor presente.</t>
  </si>
  <si>
    <t>1 / (1 + tasa)^mes</t>
  </si>
  <si>
    <t>Al cierre de cada mes. Mes 0 tiene factor 1.</t>
  </si>
  <si>
    <t>Costo variable</t>
  </si>
  <si>
    <t>Costo que cambia con el nivel de ventas.</t>
  </si>
  <si>
    <t>Ingresos × porcentaje mensual</t>
  </si>
  <si>
    <t>No repetir los mismos importes como costo fijo.</t>
  </si>
  <si>
    <t>Costo mensual independiente del porcentaje variable.</t>
  </si>
  <si>
    <t>SUMIF por categoría Costo fijo</t>
  </si>
  <si>
    <t>Incluye solo desembolsos operativos.</t>
  </si>
  <si>
    <t>VNA / NPV y TIR / IRR</t>
  </si>
  <si>
    <t>Nombres en español e inglés de las funciones financieras.</t>
  </si>
  <si>
    <t>VNA = NPV; TIR = IRR</t>
  </si>
  <si>
    <t>La configuración regional puede mostrar otros separadores. El mes 0 va fuera de NPV.</t>
  </si>
  <si>
    <t>Salidas y recuperación netean cero</t>
  </si>
  <si>
    <t>Depreciación sobre base disponible</t>
  </si>
  <si>
    <t>No depreciar por encima de las inversiones</t>
  </si>
  <si>
    <t>Ingresos o costos en mes 0</t>
  </si>
  <si>
    <t>Solo inversiones en mes 0</t>
  </si>
  <si>
    <t>Importes negativos en cuentas</t>
  </si>
  <si>
    <t>Todos los importes se ingresan positivos</t>
  </si>
  <si>
    <t>Categorías inválidas</t>
  </si>
  <si>
    <t>Solo las tres categorías previstas</t>
  </si>
  <si>
    <t>Inversión inicial positiva</t>
  </si>
  <si>
    <t>Debe existir inversión inicial</t>
  </si>
  <si>
    <t>Tasas fuera de rango</t>
  </si>
  <si>
    <t>Tasas y CT válidos, vida útil positiva y venta no negativa.</t>
  </si>
  <si>
    <t>Cambios de signo adicionales</t>
  </si>
  <si>
    <t>Un cambio de signo permite interpretar la TIR convencional</t>
  </si>
  <si>
    <t>Saldo inicial de caja</t>
  </si>
  <si>
    <t>Inversión inicial más CT</t>
  </si>
  <si>
    <t>Depreciación adicional negativa</t>
  </si>
  <si>
    <t>Depreciación adicional no negativa</t>
  </si>
  <si>
    <t>Riesgos</t>
  </si>
  <si>
    <t>Riesgo / tema</t>
  </si>
  <si>
    <t>Probabilidad</t>
  </si>
  <si>
    <t>Impacto</t>
  </si>
  <si>
    <t>Acción / mitigación</t>
  </si>
  <si>
    <t>Ventas inferiores a lo previsto</t>
  </si>
  <si>
    <t>Media</t>
  </si>
  <si>
    <t>Alto</t>
  </si>
  <si>
    <t>Validar demanda y contratos</t>
  </si>
  <si>
    <t>Pendiente</t>
  </si>
  <si>
    <t>Aumento de costos</t>
  </si>
  <si>
    <t>Revisar cotizaciones y márgenes</t>
  </si>
  <si>
    <t>Necesidad de capital de trabajo</t>
  </si>
  <si>
    <t>Medio</t>
  </si>
  <si>
    <t>Revisar plazos de cobro y pago</t>
  </si>
  <si>
    <t>Supuestos tributarios</t>
  </si>
  <si>
    <t>Ajustar impuesto y depreciación al caso</t>
  </si>
  <si>
    <t>Baja</t>
  </si>
  <si>
    <t>Depreciación inicial</t>
  </si>
  <si>
    <t>Depreciación nuevas inversiones</t>
  </si>
  <si>
    <t>Resultado operativo (EBIT)</t>
  </si>
  <si>
    <t>Edita las 30 filas amarillas. Mes 0 corresponde a la inversión inicial. Los ingresos y costos anuales del ejemplo se distribuyeron en 12 cuotas iguales. Las inversiones posteriores se ubicaron al cierre del año original. Ajusta cada mes según el calendario real y revisa la depreciación adicional en Supuestos.</t>
  </si>
  <si>
    <t>Impuesto operativo</t>
  </si>
  <si>
    <t>Resultado operativo neto</t>
  </si>
  <si>
    <t>Depreciación agregada al flujo</t>
  </si>
  <si>
    <t>Inversión en activos</t>
  </si>
  <si>
    <t>Capital de trabajo requerido</t>
  </si>
  <si>
    <t>Variación de capital de trabajo</t>
  </si>
  <si>
    <t>Recuperación de capital de trabajo</t>
  </si>
  <si>
    <t>Venta de activos</t>
  </si>
  <si>
    <t>Valor libro al cierre</t>
  </si>
  <si>
    <t>Impuesto por venta de activos</t>
  </si>
  <si>
    <t>Flujo descontado</t>
  </si>
  <si>
    <t>Flujo acumulado</t>
  </si>
  <si>
    <t>Flujo descontado acumulado</t>
  </si>
  <si>
    <t>Cambio de signo del flujo</t>
  </si>
  <si>
    <t>Último signo no nulo (auxiliar)</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</si>
</sst>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0.0%;(0.0%);&quot;–&quot;"/>
    <numFmt numFmtId="165" formatCode="#,##0;(#,##0);&quot;–&quot;"/>
    <numFmt numFmtId="166" formatCode="0.00&quot; meses&quot;"/>
    <numFmt numFmtId="167" formatCode="0.00&quot;x&quot;"/>
    <numFmt numFmtId="168" formatCode="0.000"/>
    <numFmt numFmtId="169" formatCode="[=999]&quot;–&quot;;0.00"/>
  </numFmts>
  <fonts count="15">
    <font>
      <sz val="11.0"/>
      <color rgb="FF000000"/>
      <name val="Carlito"/>
      <scheme val="minor"/>
    </font>
    <font>
      <sz val="11.0"/>
      <color rgb="FF172B4D"/>
      <name val="Arial"/>
    </font>
    <font>
      <b/>
      <sz val="17.0"/>
      <color rgb="FF142D4E"/>
      <name val="Arial"/>
    </font>
    <font>
      <b/>
      <sz val="11.0"/>
      <color rgb="FFFFFFFF"/>
      <name val="Arial"/>
    </font>
    <font>
      <b/>
      <sz val="28.0"/>
      <color rgb="FFFFFFFF"/>
      <name val="Arial"/>
    </font>
    <font/>
    <font>
      <b/>
      <sz val="11.0"/>
      <color rgb="FF172B4D"/>
      <name val="Arial"/>
    </font>
    <font>
      <b/>
      <sz val="11.0"/>
      <color rgb="FF2157B0"/>
      <name val="Arial"/>
    </font>
    <font>
      <sz val="18.0"/>
      <color rgb="FFA9DCD3"/>
      <name val="Arial"/>
    </font>
    <font>
      <sz val="11.0"/>
      <color rgb="FF2157B0"/>
      <name val="Arial"/>
    </font>
    <font>
      <sz val="11.0"/>
      <color rgb="FFFFFFFF"/>
      <name val="Arial"/>
    </font>
    <font>
      <sz val="11.0"/>
      <color rgb="FFB9C8DC"/>
      <name val="Arial"/>
    </font>
    <font>
      <sz val="11.0"/>
      <color rgb="FF192B4C"/>
      <name val="Arial"/>
    </font>
    <font>
      <sz val="11.0"/>
      <color rgb="FF23734D"/>
      <name val="Arial"/>
    </font>
    <font>
      <sz val="11.0"/>
      <color rgb="FF142D4E"/>
      <name val="Arial"/>
    </font>
  </fonts>
  <fills count="6">
    <fill>
      <patternFill patternType="none"/>
    </fill>
    <fill>
      <patternFill patternType="lightGray"/>
    </fill>
    <fill>
      <patternFill patternType="solid">
        <fgColor rgb="FF142D4E"/>
        <bgColor rgb="FF142D4E"/>
      </patternFill>
    </fill>
    <fill>
      <patternFill patternType="solid">
        <fgColor rgb="FFFFF2CB"/>
        <bgColor rgb="FFFFF2CB"/>
      </patternFill>
    </fill>
    <fill>
      <patternFill patternType="solid">
        <fgColor rgb="FFFFFFFF"/>
        <bgColor rgb="FFFFFFFF"/>
      </patternFill>
    </fill>
    <fill>
      <patternFill patternType="solid">
        <fgColor rgb="FFEFF3F8"/>
        <bgColor rgb="FFEFF3F8"/>
      </patternFill>
    </fill>
  </fills>
  <borders count="14">
    <border/>
    <border>
      <bottom style="thin">
        <color rgb="FF168575"/>
      </bottom>
    </border>
    <border>
      <left/>
      <right/>
      <top/>
      <bottom/>
    </border>
    <border>
      <left/>
      <top/>
    </border>
    <border>
      <top/>
    </border>
    <border>
      <right/>
      <top/>
    </border>
    <border>
      <left/>
      <bottom/>
    </border>
    <border>
      <bottom/>
    </border>
    <border>
      <right/>
      <bottom/>
    </border>
    <border>
      <left/>
      <top/>
      <bottom/>
    </border>
    <border>
      <top/>
      <bottom/>
    </border>
    <border>
      <right/>
      <top/>
      <bottom/>
    </border>
    <border>
      <left/>
    </border>
    <border>
      <right/>
    </border>
  </borders>
  <cellStyleXfs count="1">
    <xf borderId="0" fillId="0" fontId="0" numFmtId="0" applyAlignment="1" applyFont="1"/>
  </cellStyleXfs>
  <cellXfs count="62">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center"/>
    </xf>
    <xf borderId="1" fillId="0" fontId="1" numFmtId="0" xfId="0" applyAlignment="1" applyBorder="1" applyFont="1">
      <alignment vertical="center"/>
    </xf>
    <xf borderId="2" fillId="2" fontId="1" numFmtId="0" xfId="0" applyAlignment="1" applyBorder="1" applyFill="1" applyFont="1">
      <alignment vertical="center"/>
    </xf>
    <xf borderId="2" fillId="2" fontId="3" numFmtId="0" xfId="0" applyAlignment="1" applyBorder="1" applyFill="1" applyFont="1">
      <alignment vertical="center"/>
    </xf>
    <xf borderId="3" fillId="2" fontId="4" numFmtId="0" xfId="0" applyAlignment="1" applyBorder="1" applyFill="1" applyFont="1">
      <alignment vertical="center"/>
    </xf>
    <xf borderId="4" fillId="0" fontId="5" numFmtId="0" xfId="0" applyBorder="1" applyFont="1"/>
    <xf borderId="5" fillId="0" fontId="5" numFmtId="0" xfId="0" applyBorder="1" applyFont="1"/>
    <xf borderId="0" fillId="0" fontId="6" numFmtId="0" xfId="0" applyAlignment="1" applyFont="1">
      <alignment vertical="center"/>
    </xf>
    <xf borderId="6" fillId="0" fontId="5" numFmtId="0" xfId="0" applyBorder="1" applyFont="1"/>
    <xf borderId="7" fillId="0" fontId="5" numFmtId="0" xfId="0" applyBorder="1" applyFont="1"/>
    <xf borderId="8" fillId="0" fontId="5" numFmtId="0" xfId="0" applyBorder="1" applyFont="1"/>
    <xf borderId="9" fillId="3" fontId="7" numFmtId="0" xfId="0" applyAlignment="1" applyBorder="1" applyFill="1" applyFont="1">
      <alignment vertical="center"/>
    </xf>
    <xf borderId="10" fillId="0" fontId="5" numFmtId="0" xfId="0" applyBorder="1" applyFont="1"/>
    <xf borderId="3" fillId="2" fontId="8" numFmtId="0" xfId="0" applyAlignment="1" applyBorder="1" applyFill="1" applyFont="1">
      <alignment vertical="center"/>
    </xf>
    <xf borderId="11" fillId="0" fontId="5" numFmtId="0" xfId="0" applyBorder="1" applyFont="1"/>
    <xf borderId="2" fillId="3" fontId="9" numFmtId="0" xfId="0" applyAlignment="1" applyBorder="1" applyFill="1" applyFont="1">
      <alignment vertical="center"/>
    </xf>
    <xf borderId="3" fillId="2" fontId="10" numFmtId="0" xfId="0" applyAlignment="1" applyBorder="1" applyFill="1" applyFont="1">
      <alignment readingOrder="0" shrinkToFit="0" vertical="center" wrapText="1"/>
    </xf>
    <xf borderId="9" fillId="3" fontId="9" numFmtId="0" xfId="0" applyAlignment="1" applyBorder="1" applyFill="1" applyFont="1">
      <alignment vertical="center"/>
    </xf>
    <xf borderId="12" fillId="0" fontId="5" numFmtId="0" xfId="0" applyBorder="1" applyFont="1"/>
    <xf borderId="13" fillId="0" fontId="5" numFmtId="0" xfId="0" applyBorder="1" applyFont="1"/>
    <xf borderId="3" fillId="2" fontId="11" numFmtId="0" xfId="0" applyAlignment="1" applyBorder="1" applyFill="1" applyFont="1">
      <alignment readingOrder="0" shrinkToFit="0" vertical="center" wrapText="1"/>
    </xf>
    <xf borderId="2" fillId="3" fontId="9" numFmtId="164" xfId="0" applyAlignment="1" applyBorder="1" applyFill="1" applyFont="1" applyNumberFormat="1">
      <alignment vertical="center"/>
    </xf>
    <xf borderId="0" fillId="0" fontId="1" numFmtId="0" xfId="0" applyAlignment="1" applyFont="1">
      <alignment shrinkToFit="0" vertical="center" wrapText="1"/>
    </xf>
    <xf borderId="2" fillId="3" fontId="9" numFmtId="165" xfId="0" applyAlignment="1" applyBorder="1" applyFill="1" applyFont="1" applyNumberFormat="1">
      <alignment vertical="center"/>
    </xf>
    <xf borderId="0" fillId="0" fontId="1" numFmtId="0" xfId="0" applyAlignment="1" applyFont="1">
      <alignment readingOrder="0" vertical="center"/>
    </xf>
    <xf borderId="2" fillId="3" fontId="9" numFmtId="166" xfId="0" applyAlignment="1" applyBorder="1" applyFill="1" applyFont="1" applyNumberFormat="1">
      <alignment readingOrder="0" vertical="center"/>
    </xf>
    <xf borderId="2" fillId="2" fontId="3" numFmtId="0" xfId="0" applyAlignment="1" applyBorder="1" applyFill="1" applyFont="1">
      <alignment horizontal="center" vertical="center"/>
    </xf>
    <xf borderId="2" fillId="2" fontId="3" numFmtId="49" xfId="0" applyAlignment="1" applyBorder="1" applyFill="1" applyFont="1" applyNumberFormat="1">
      <alignment horizontal="center" readingOrder="0" vertical="center"/>
    </xf>
    <xf borderId="2" fillId="4" fontId="12" numFmtId="164" xfId="0" applyAlignment="1" applyBorder="1" applyFill="1" applyFont="1" applyNumberFormat="1">
      <alignment vertical="center"/>
    </xf>
    <xf borderId="2" fillId="2" fontId="3" numFmtId="0" xfId="0" applyAlignment="1" applyBorder="1" applyFill="1" applyFont="1">
      <alignment readingOrder="0" vertical="center"/>
    </xf>
    <xf borderId="2" fillId="3" fontId="9" numFmtId="164" xfId="0" applyAlignment="1" applyBorder="1" applyFill="1" applyFont="1" applyNumberFormat="1">
      <alignment readingOrder="0" vertical="center"/>
    </xf>
    <xf borderId="0" fillId="0" fontId="1" numFmtId="165" xfId="0" applyAlignment="1" applyFont="1" applyNumberFormat="1">
      <alignment readingOrder="0" vertical="center"/>
    </xf>
    <xf borderId="0" fillId="0" fontId="13" numFmtId="165" xfId="0" applyAlignment="1" applyFont="1" applyNumberFormat="1">
      <alignment vertical="center"/>
    </xf>
    <xf borderId="2" fillId="3" fontId="9" numFmtId="165" xfId="0" applyAlignment="1" applyBorder="1" applyFill="1" applyFont="1" applyNumberFormat="1">
      <alignment readingOrder="0" vertical="center"/>
    </xf>
    <xf borderId="0" fillId="0" fontId="13" numFmtId="0" xfId="0" applyAlignment="1" applyFont="1">
      <alignment vertical="center"/>
    </xf>
    <xf borderId="2" fillId="2" fontId="3" numFmtId="0" xfId="0" applyAlignment="1" applyBorder="1" applyFill="1" applyFont="1">
      <alignment horizontal="center" readingOrder="0" shrinkToFit="0" vertical="center" wrapText="1"/>
    </xf>
    <xf borderId="0" fillId="0" fontId="1" numFmtId="0" xfId="0" applyAlignment="1" applyFont="1">
      <alignment readingOrder="0" shrinkToFit="0" vertical="center" wrapText="1"/>
    </xf>
    <xf borderId="0" fillId="0" fontId="2" numFmtId="165" xfId="0" applyAlignment="1" applyFont="1" applyNumberFormat="1">
      <alignment vertical="center"/>
    </xf>
    <xf borderId="0" fillId="0" fontId="14" numFmtId="164" xfId="0" applyAlignment="1" applyFont="1" applyNumberFormat="1">
      <alignment vertical="center"/>
    </xf>
    <xf borderId="0" fillId="0" fontId="14" numFmtId="165" xfId="0" applyAlignment="1" applyFont="1" applyNumberFormat="1">
      <alignment vertical="center"/>
    </xf>
    <xf borderId="0" fillId="0" fontId="14" numFmtId="167" xfId="0" applyAlignment="1" applyFont="1" applyNumberFormat="1">
      <alignment vertical="center"/>
    </xf>
    <xf borderId="0" fillId="0" fontId="14" numFmtId="2" xfId="0" applyAlignment="1" applyFont="1" applyNumberFormat="1">
      <alignment vertical="center"/>
    </xf>
    <xf borderId="0" fillId="0" fontId="14" numFmtId="49" xfId="0" applyAlignment="1" applyFont="1" applyNumberFormat="1">
      <alignment vertical="center"/>
    </xf>
    <xf borderId="0" fillId="0" fontId="1" numFmtId="10" xfId="0" applyAlignment="1" applyFont="1" applyNumberFormat="1">
      <alignment vertical="center"/>
    </xf>
    <xf borderId="2" fillId="3" fontId="9" numFmtId="0" xfId="0" applyAlignment="1" applyBorder="1" applyFill="1" applyFont="1">
      <alignment readingOrder="0" vertical="center"/>
    </xf>
    <xf borderId="2" fillId="3" fontId="9" numFmtId="165" xfId="0" applyAlignment="1" applyBorder="1" applyFill="1" applyFont="1" applyNumberFormat="1">
      <alignment readingOrder="0" vertical="center"/>
    </xf>
    <xf borderId="0" fillId="0" fontId="1" numFmtId="0" xfId="0" applyAlignment="1" applyFont="1">
      <alignment readingOrder="0" shrinkToFit="0" vertical="top" wrapText="1"/>
    </xf>
    <xf borderId="0" fillId="0" fontId="13" numFmtId="2" xfId="0" applyAlignment="1" applyFont="1" applyNumberFormat="1">
      <alignment vertical="center"/>
    </xf>
    <xf borderId="2" fillId="3" fontId="9" numFmtId="0" xfId="0" applyAlignment="1" applyBorder="1" applyFill="1" applyFont="1">
      <alignment shrinkToFit="0" vertical="center" wrapText="1"/>
    </xf>
    <xf borderId="2" fillId="5" fontId="6" numFmtId="0" xfId="0" applyAlignment="1" applyBorder="1" applyFill="1" applyFont="1">
      <alignment vertical="center"/>
    </xf>
    <xf borderId="2" fillId="5" fontId="6" numFmtId="165" xfId="0" applyAlignment="1" applyBorder="1" applyFill="1" applyFont="1" applyNumberFormat="1">
      <alignment readingOrder="0" vertical="center"/>
    </xf>
    <xf borderId="2" fillId="5" fontId="6" numFmtId="165" xfId="0" applyAlignment="1" applyBorder="1" applyFill="1" applyFont="1" applyNumberFormat="1">
      <alignment vertical="center"/>
    </xf>
    <xf borderId="0" fillId="0" fontId="1" numFmtId="165" xfId="0" applyAlignment="1" applyFont="1" applyNumberFormat="1">
      <alignment vertical="center"/>
    </xf>
    <xf borderId="2" fillId="2" fontId="3" numFmtId="165" xfId="0" applyAlignment="1" applyBorder="1" applyFill="1" applyFont="1" applyNumberFormat="1">
      <alignment vertical="center"/>
    </xf>
    <xf borderId="0" fillId="0" fontId="1" numFmtId="168" xfId="0" applyAlignment="1" applyFont="1" applyNumberFormat="1">
      <alignment readingOrder="0" vertical="center"/>
    </xf>
    <xf borderId="0" fillId="0" fontId="13" numFmtId="168" xfId="0" applyAlignment="1" applyFont="1" applyNumberFormat="1">
      <alignment vertical="center"/>
    </xf>
    <xf borderId="0" fillId="0" fontId="1" numFmtId="169" xfId="0" applyAlignment="1" applyFont="1" applyNumberFormat="1">
      <alignment readingOrder="0" vertical="center"/>
    </xf>
    <xf borderId="0" fillId="0" fontId="1" numFmtId="169" xfId="0" applyAlignment="1" applyFont="1" applyNumberFormat="1">
      <alignment vertical="center"/>
    </xf>
    <xf borderId="0" fillId="0" fontId="1" numFmtId="1" xfId="0" applyAlignment="1" applyFont="1" applyNumberFormat="1">
      <alignment readingOrder="0" vertical="center"/>
    </xf>
    <xf borderId="0" fillId="0" fontId="1" numFmtId="1" xfId="0" applyAlignment="1" applyFont="1" applyNumberFormat="1">
      <alignment vertical="center"/>
    </xf>
  </cellXfs>
  <cellStyles count="1">
    <cellStyle xfId="0" name="Normal" builtinId="0"/>
  </cellStyles>
  <dxfs count="2">
    <dxf>
      <font>
        <color rgb="FFB42318"/>
      </font>
      <fill>
        <patternFill patternType="solid">
          <fgColor rgb="FFFCE8E6"/>
          <bgColor rgb="FFFCE8E6"/>
        </patternFill>
      </fill>
      <border/>
    </dxf>
    <dxf>
      <font>
        <b/>
        <color rgb="FFB42318"/>
      </font>
      <fill>
        <patternFill patternType="solid">
          <fgColor rgb="FFFCE8E6"/>
          <bgColor rgb="FFFCE8E6"/>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Arial"/>
              </a:defRPr>
            </a:pPr>
            <a:r>
              <a:rPr b="0">
                <a:solidFill>
                  <a:srgbClr val="757575"/>
                </a:solidFill>
                <a:latin typeface="Arial"/>
              </a:rPr>
              <a:t>Flujo mensual y recuperación</a:t>
            </a:r>
          </a:p>
        </c:rich>
      </c:tx>
      <c:overlay val="0"/>
    </c:title>
    <c:plotArea>
      <c:layout/>
      <c:lineChart>
        <c:ser>
          <c:idx val="0"/>
          <c:order val="0"/>
          <c:tx>
            <c:strRef>
              <c:f>Resumen!$D$24</c:f>
            </c:strRef>
          </c:tx>
          <c:spPr>
            <a:ln cmpd="sng">
              <a:solidFill>
                <a:srgbClr val="156082"/>
              </a:solidFill>
            </a:ln>
          </c:spPr>
          <c:marker>
            <c:symbol val="none"/>
          </c:marker>
          <c:cat>
            <c:strRef>
              <c:f>Resumen!$C$25:$C$85</c:f>
            </c:strRef>
          </c:cat>
          <c:val>
            <c:numRef>
              <c:f>Resumen!$D$25:$D$85</c:f>
              <c:numCache/>
            </c:numRef>
          </c:val>
          <c:smooth val="0"/>
        </c:ser>
        <c:ser>
          <c:idx val="1"/>
          <c:order val="1"/>
          <c:tx>
            <c:strRef>
              <c:f>Resumen!$E$24</c:f>
            </c:strRef>
          </c:tx>
          <c:spPr>
            <a:ln cmpd="sng">
              <a:solidFill>
                <a:srgbClr val="E97132"/>
              </a:solidFill>
            </a:ln>
          </c:spPr>
          <c:marker>
            <c:symbol val="none"/>
          </c:marker>
          <c:cat>
            <c:strRef>
              <c:f>Resumen!$C$25:$C$85</c:f>
            </c:strRef>
          </c:cat>
          <c:val>
            <c:numRef>
              <c:f>Resumen!$E$25:$E$85</c:f>
              <c:numCache/>
            </c:numRef>
          </c:val>
          <c:smooth val="0"/>
        </c:ser>
        <c:axId val="1629247480"/>
        <c:axId val="435080531"/>
      </c:lineChart>
      <c:catAx>
        <c:axId val="1629247480"/>
        <c:scaling>
          <c:orientation val="minMax"/>
        </c:scaling>
        <c:delete val="0"/>
        <c:axPos val="b"/>
        <c:title>
          <c:tx>
            <c:rich>
              <a:bodyPr/>
              <a:lstStyle/>
              <a:p>
                <a:pPr lvl="0">
                  <a:defRPr b="0">
                    <a:solidFill>
                      <a:srgbClr val="000000"/>
                    </a:solidFill>
                    <a:latin typeface="Arial"/>
                  </a:defRPr>
                </a:pPr>
                <a:r>
                  <a:rPr b="0">
                    <a:solidFill>
                      <a:srgbClr val="000000"/>
                    </a:solidFill>
                    <a:latin typeface="Arial"/>
                  </a:rPr>
                  <a:t>Mes</a:t>
                </a:r>
              </a:p>
            </c:rich>
          </c:tx>
          <c:overlay val="0"/>
        </c:title>
        <c:numFmt formatCode="General" sourceLinked="1"/>
        <c:majorTickMark val="none"/>
        <c:minorTickMark val="none"/>
        <c:spPr>
          <a:ln>
            <a:noFill/>
          </a:ln>
        </c:spPr>
        <c:txPr>
          <a:bodyPr/>
          <a:lstStyle/>
          <a:p>
            <a:pPr lvl="0">
              <a:defRPr b="0">
                <a:solidFill>
                  <a:srgbClr val="000000"/>
                </a:solidFill>
                <a:latin typeface="Arial"/>
              </a:defRPr>
            </a:pPr>
          </a:p>
        </c:txPr>
        <c:crossAx val="435080531"/>
      </c:catAx>
      <c:valAx>
        <c:axId val="43508053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Arial"/>
                  </a:defRPr>
                </a:pPr>
                <a:r>
                  <a:rPr b="0">
                    <a:solidFill>
                      <a:srgbClr val="000000"/>
                    </a:solidFill>
                    <a:latin typeface="Arial"/>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Arial"/>
              </a:defRPr>
            </a:pPr>
          </a:p>
        </c:txPr>
        <c:crossAx val="1629247480"/>
      </c:valAx>
    </c:plotArea>
    <c:legend>
      <c:legendPos val="b"/>
      <c:overlay val="0"/>
      <c:txPr>
        <a:bodyPr/>
        <a:lstStyle/>
        <a:p>
          <a:pPr lvl="0">
            <a:defRPr b="0">
              <a:solidFill>
                <a:srgbClr val="1A1A1A"/>
              </a:solidFill>
              <a:latin typeface="Arial"/>
            </a:defRPr>
          </a:pPr>
        </a:p>
      </c:txPr>
    </c:legend>
    <c:plotVisOnly val="1"/>
  </c:chart>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23</xdr:row>
      <xdr:rowOff>0</xdr:rowOff>
    </xdr:from>
    <xdr:ext cx="5410200" cy="5029200"/>
    <xdr:graphicFrame>
      <xdr:nvGraphicFramePr>
        <xdr:cNvPr id="1" name="Chart 1" title="Flujo mensual y recuperación"/>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7.xml"/><Relationship Id="rId3"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8.xml"/><Relationship Id="rId3"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42D4E"/>
    <pageSetUpPr/>
  </sheetPr>
  <sheetViews>
    <sheetView showGridLines="0" workbookViewId="0"/>
  </sheetViews>
  <sheetFormatPr customHeight="1" defaultColWidth="12.63" defaultRowHeight="15.0"/>
  <cols>
    <col customWidth="1" min="1" max="2" width="3.0"/>
    <col customWidth="1" min="3" max="3" width="38.0"/>
    <col customWidth="1" min="4" max="9" width="17.0"/>
    <col customWidth="1" min="10" max="11" width="3.0"/>
    <col customWidth="1" min="12" max="26" width="8.63"/>
  </cols>
  <sheetData>
    <row r="1" ht="24.75" customHeight="1">
      <c r="A1" s="1"/>
      <c r="B1" s="1"/>
      <c r="C1" s="1"/>
      <c r="D1" s="1"/>
      <c r="E1" s="1"/>
      <c r="F1" s="1"/>
      <c r="G1" s="1"/>
      <c r="H1" s="1"/>
      <c r="I1" s="1"/>
      <c r="J1" s="1"/>
      <c r="K1" s="1"/>
    </row>
    <row r="2" ht="24.75" customHeight="1">
      <c r="A2" s="1"/>
      <c r="B2" s="1"/>
      <c r="C2" s="2" t="s">
        <v>0</v>
      </c>
      <c r="D2" s="1"/>
      <c r="E2" s="1"/>
      <c r="F2" s="1"/>
      <c r="G2" s="1"/>
      <c r="H2" s="1"/>
      <c r="I2" s="1"/>
      <c r="J2" s="1"/>
      <c r="K2" s="1"/>
    </row>
    <row r="3" ht="24.75" customHeight="1">
      <c r="A3" s="1"/>
      <c r="B3" s="1"/>
      <c r="C3" s="3"/>
      <c r="D3" s="3"/>
      <c r="E3" s="3"/>
      <c r="F3" s="3"/>
      <c r="G3" s="3"/>
      <c r="H3" s="3"/>
      <c r="I3" s="3"/>
      <c r="J3" s="1"/>
      <c r="K3" s="1"/>
    </row>
    <row r="4" ht="24.75" customHeight="1">
      <c r="A4" s="1"/>
      <c r="B4" s="1"/>
      <c r="C4" s="1"/>
      <c r="D4" s="1"/>
      <c r="E4" s="1"/>
      <c r="F4" s="1"/>
      <c r="G4" s="1"/>
      <c r="H4" s="1"/>
      <c r="I4" s="1"/>
      <c r="J4" s="1"/>
      <c r="K4" s="1"/>
    </row>
    <row r="5" ht="24.75" customHeight="1">
      <c r="A5" s="1"/>
      <c r="B5" s="1"/>
      <c r="C5" s="4"/>
      <c r="D5" s="4"/>
      <c r="E5" s="4"/>
      <c r="F5" s="4"/>
      <c r="G5" s="4"/>
      <c r="H5" s="4"/>
      <c r="I5" s="4"/>
      <c r="J5" s="1"/>
      <c r="K5" s="1"/>
    </row>
    <row r="6" ht="24.75" customHeight="1">
      <c r="A6" s="1"/>
      <c r="B6" s="1"/>
      <c r="C6" s="4"/>
      <c r="D6" s="4"/>
      <c r="E6" s="4"/>
      <c r="F6" s="4"/>
      <c r="G6" s="4"/>
      <c r="H6" s="4"/>
      <c r="I6" s="4"/>
      <c r="J6" s="1"/>
      <c r="K6" s="1"/>
    </row>
    <row r="7" ht="24.75" customHeight="1">
      <c r="A7" s="1"/>
      <c r="B7" s="1"/>
      <c r="C7" s="4"/>
      <c r="D7" s="4"/>
      <c r="E7" s="4"/>
      <c r="F7" s="4"/>
      <c r="G7" s="4"/>
      <c r="H7" s="4"/>
      <c r="I7" s="4"/>
      <c r="J7" s="1"/>
      <c r="K7" s="1"/>
    </row>
    <row r="8" ht="24.75" customHeight="1">
      <c r="A8" s="1"/>
      <c r="B8" s="1"/>
      <c r="C8" s="4"/>
      <c r="D8" s="6" t="s">
        <v>5</v>
      </c>
      <c r="E8" s="7"/>
      <c r="F8" s="7"/>
      <c r="G8" s="7"/>
      <c r="H8" s="8"/>
      <c r="I8" s="4"/>
      <c r="J8" s="1"/>
      <c r="K8" s="1"/>
    </row>
    <row r="9" ht="24.75" customHeight="1">
      <c r="A9" s="1"/>
      <c r="B9" s="1"/>
      <c r="C9" s="4"/>
      <c r="D9" s="10"/>
      <c r="E9" s="11"/>
      <c r="F9" s="11"/>
      <c r="G9" s="11"/>
      <c r="H9" s="12"/>
      <c r="I9" s="4"/>
      <c r="J9" s="1"/>
      <c r="K9" s="1"/>
    </row>
    <row r="10" ht="24.75" customHeight="1">
      <c r="A10" s="1"/>
      <c r="B10" s="1"/>
      <c r="C10" s="4"/>
      <c r="D10" s="4"/>
      <c r="E10" s="4"/>
      <c r="F10" s="4"/>
      <c r="G10" s="4"/>
      <c r="H10" s="4"/>
      <c r="I10" s="4"/>
      <c r="J10" s="1"/>
      <c r="K10" s="1"/>
    </row>
    <row r="11" ht="24.75" customHeight="1">
      <c r="A11" s="1"/>
      <c r="B11" s="1"/>
      <c r="C11" s="4"/>
      <c r="D11" s="4"/>
      <c r="E11" s="4"/>
      <c r="F11" s="4"/>
      <c r="G11" s="4"/>
      <c r="H11" s="4"/>
      <c r="I11" s="4"/>
      <c r="J11" s="1"/>
      <c r="K11" s="1"/>
    </row>
    <row r="12" ht="24.75" customHeight="1">
      <c r="A12" s="1"/>
      <c r="B12" s="1"/>
      <c r="C12" s="4"/>
      <c r="D12" s="15" t="s">
        <v>8</v>
      </c>
      <c r="E12" s="7"/>
      <c r="F12" s="7"/>
      <c r="G12" s="7"/>
      <c r="H12" s="8"/>
      <c r="I12" s="4"/>
      <c r="J12" s="1"/>
      <c r="K12" s="1"/>
    </row>
    <row r="13" ht="24.75" customHeight="1">
      <c r="A13" s="1"/>
      <c r="B13" s="1"/>
      <c r="C13" s="4"/>
      <c r="D13" s="10"/>
      <c r="E13" s="11"/>
      <c r="F13" s="11"/>
      <c r="G13" s="11"/>
      <c r="H13" s="12"/>
      <c r="I13" s="4"/>
      <c r="J13" s="1"/>
      <c r="K13" s="1"/>
    </row>
    <row r="14" ht="24.75" customHeight="1">
      <c r="A14" s="1"/>
      <c r="B14" s="1"/>
      <c r="C14" s="4"/>
      <c r="D14" s="4"/>
      <c r="E14" s="4"/>
      <c r="F14" s="4"/>
      <c r="G14" s="4"/>
      <c r="H14" s="4"/>
      <c r="I14" s="4"/>
      <c r="J14" s="1"/>
      <c r="K14" s="1"/>
    </row>
    <row r="15" ht="24.75" customHeight="1">
      <c r="A15" s="1"/>
      <c r="B15" s="1"/>
      <c r="C15" s="4"/>
      <c r="D15" s="4"/>
      <c r="E15" s="4"/>
      <c r="F15" s="4"/>
      <c r="G15" s="4"/>
      <c r="H15" s="4"/>
      <c r="I15" s="4"/>
      <c r="J15" s="1"/>
      <c r="K15" s="1"/>
    </row>
    <row r="16" ht="24.75" customHeight="1">
      <c r="A16" s="1"/>
      <c r="B16" s="1"/>
      <c r="C16" s="4"/>
      <c r="D16" s="18" t="s">
        <v>11</v>
      </c>
      <c r="E16" s="7"/>
      <c r="F16" s="7"/>
      <c r="G16" s="7"/>
      <c r="H16" s="8"/>
      <c r="I16" s="4"/>
      <c r="J16" s="1"/>
      <c r="K16" s="1"/>
    </row>
    <row r="17" ht="24.75" customHeight="1">
      <c r="A17" s="1"/>
      <c r="B17" s="1"/>
      <c r="C17" s="4"/>
      <c r="D17" s="20"/>
      <c r="H17" s="21"/>
      <c r="I17" s="4"/>
      <c r="J17" s="1"/>
      <c r="K17" s="1"/>
    </row>
    <row r="18" ht="24.75" customHeight="1">
      <c r="A18" s="1"/>
      <c r="B18" s="1"/>
      <c r="C18" s="4"/>
      <c r="D18" s="10"/>
      <c r="E18" s="11"/>
      <c r="F18" s="11"/>
      <c r="G18" s="11"/>
      <c r="H18" s="12"/>
      <c r="I18" s="4"/>
      <c r="J18" s="1"/>
      <c r="K18" s="1"/>
    </row>
    <row r="19" ht="24.75" customHeight="1">
      <c r="A19" s="1"/>
      <c r="B19" s="1"/>
      <c r="C19" s="4"/>
      <c r="D19" s="4"/>
      <c r="E19" s="4"/>
      <c r="F19" s="4"/>
      <c r="G19" s="4"/>
      <c r="H19" s="4"/>
      <c r="I19" s="4"/>
      <c r="J19" s="1"/>
      <c r="K19" s="1"/>
    </row>
    <row r="20" ht="24.75" customHeight="1">
      <c r="A20" s="1"/>
      <c r="B20" s="1"/>
      <c r="C20" s="4"/>
      <c r="D20" s="4"/>
      <c r="E20" s="4"/>
      <c r="F20" s="4"/>
      <c r="G20" s="4"/>
      <c r="H20" s="4"/>
      <c r="I20" s="4"/>
      <c r="J20" s="1"/>
      <c r="K20" s="1"/>
    </row>
    <row r="21" ht="24.75" customHeight="1">
      <c r="A21" s="1"/>
      <c r="B21" s="1"/>
      <c r="C21" s="4"/>
      <c r="D21" s="4"/>
      <c r="E21" s="4"/>
      <c r="F21" s="4"/>
      <c r="G21" s="4"/>
      <c r="H21" s="4"/>
      <c r="I21" s="4"/>
      <c r="J21" s="1"/>
      <c r="K21" s="1"/>
    </row>
    <row r="22" ht="24.75" customHeight="1">
      <c r="A22" s="1"/>
      <c r="B22" s="1"/>
      <c r="C22" s="4"/>
      <c r="D22" s="22" t="s">
        <v>15</v>
      </c>
      <c r="E22" s="7"/>
      <c r="F22" s="7"/>
      <c r="G22" s="7"/>
      <c r="H22" s="8"/>
      <c r="I22" s="4"/>
      <c r="J22" s="1"/>
      <c r="K22" s="1"/>
    </row>
    <row r="23" ht="24.75" customHeight="1">
      <c r="A23" s="1"/>
      <c r="B23" s="1"/>
      <c r="C23" s="4"/>
      <c r="D23" s="10"/>
      <c r="E23" s="11"/>
      <c r="F23" s="11"/>
      <c r="G23" s="11"/>
      <c r="H23" s="12"/>
      <c r="I23" s="4"/>
      <c r="J23" s="1"/>
      <c r="K23" s="1"/>
    </row>
    <row r="24" ht="24.75" customHeight="1">
      <c r="A24" s="1"/>
      <c r="B24" s="1"/>
      <c r="C24" s="4"/>
      <c r="D24" s="4"/>
      <c r="E24" s="4"/>
      <c r="F24" s="4"/>
      <c r="G24" s="4"/>
      <c r="H24" s="4"/>
      <c r="I24" s="4"/>
      <c r="J24" s="1"/>
      <c r="K24" s="1"/>
    </row>
    <row r="25" ht="24.75" customHeight="1">
      <c r="A25" s="1"/>
      <c r="B25" s="1"/>
      <c r="C25" s="4"/>
      <c r="D25" s="4"/>
      <c r="E25" s="4"/>
      <c r="F25" s="4"/>
      <c r="G25" s="4"/>
      <c r="H25" s="4"/>
      <c r="I25" s="4"/>
      <c r="J25" s="1"/>
      <c r="K25" s="1"/>
    </row>
    <row r="26" ht="24.75" customHeight="1">
      <c r="A26" s="1"/>
      <c r="B26" s="1"/>
      <c r="C26" s="4"/>
      <c r="D26" s="4"/>
      <c r="E26" s="4"/>
      <c r="F26" s="4"/>
      <c r="G26" s="4"/>
      <c r="H26" s="4"/>
      <c r="I26" s="4"/>
      <c r="J26" s="1"/>
      <c r="K26" s="1"/>
    </row>
    <row r="27" ht="24.75" customHeight="1">
      <c r="A27" s="1"/>
      <c r="B27" s="1"/>
      <c r="C27" s="1"/>
      <c r="D27" s="1"/>
      <c r="E27" s="1"/>
      <c r="F27" s="1"/>
      <c r="G27" s="1"/>
      <c r="H27" s="1"/>
      <c r="I27" s="1"/>
      <c r="J27" s="1"/>
      <c r="K27" s="1"/>
    </row>
    <row r="28" ht="24.75" customHeight="1">
      <c r="A28" s="1"/>
      <c r="B28" s="1"/>
      <c r="C28" s="1"/>
      <c r="D28" s="1"/>
      <c r="E28" s="1"/>
      <c r="F28" s="1"/>
      <c r="G28" s="1"/>
      <c r="H28" s="1"/>
      <c r="I28" s="1"/>
      <c r="J28" s="1"/>
      <c r="K28" s="1"/>
    </row>
    <row r="29" ht="24.75" customHeight="1">
      <c r="A29" s="1"/>
      <c r="B29" s="1"/>
      <c r="C29" s="24" t="s">
        <v>17</v>
      </c>
      <c r="D29" s="1" t="s">
        <v>18</v>
      </c>
      <c r="I29" s="1"/>
      <c r="J29" s="1"/>
      <c r="K29" s="1"/>
    </row>
    <row r="30" ht="24.75" customHeight="1">
      <c r="A30" s="1"/>
      <c r="B30" s="1"/>
      <c r="C30" s="1"/>
      <c r="D30" s="1"/>
      <c r="E30" s="1"/>
      <c r="F30" s="1"/>
      <c r="G30" s="1"/>
      <c r="H30" s="1"/>
      <c r="I30" s="1"/>
      <c r="J30" s="1"/>
      <c r="K30" s="1"/>
    </row>
    <row r="31" ht="24.75" customHeight="1">
      <c r="A31" s="1"/>
      <c r="B31" s="1"/>
      <c r="C31" s="1"/>
      <c r="D31" s="1"/>
      <c r="E31" s="1"/>
      <c r="F31" s="1"/>
      <c r="G31" s="1"/>
      <c r="H31" s="1"/>
      <c r="I31" s="1"/>
      <c r="J31" s="1"/>
      <c r="K31" s="1"/>
    </row>
    <row r="32" ht="24.75" customHeight="1">
      <c r="A32" s="1"/>
      <c r="B32" s="1"/>
      <c r="C32" s="1"/>
      <c r="D32" s="1"/>
      <c r="E32" s="1"/>
      <c r="F32" s="1"/>
      <c r="G32" s="1"/>
      <c r="H32" s="1"/>
      <c r="I32" s="1"/>
      <c r="J32" s="1"/>
      <c r="K32" s="1"/>
    </row>
    <row r="33" ht="24.75" customHeight="1">
      <c r="A33" s="1"/>
      <c r="B33" s="1"/>
      <c r="C33" s="1"/>
      <c r="D33" s="1"/>
      <c r="E33" s="1"/>
      <c r="F33" s="1"/>
      <c r="G33" s="1"/>
      <c r="H33" s="1"/>
      <c r="I33" s="1"/>
      <c r="J33" s="1"/>
      <c r="K33" s="1"/>
    </row>
    <row r="34" ht="24.75" customHeight="1">
      <c r="A34" s="1"/>
      <c r="B34" s="1"/>
      <c r="C34" s="1"/>
      <c r="D34" s="1"/>
      <c r="E34" s="1"/>
      <c r="F34" s="1"/>
      <c r="G34" s="1"/>
      <c r="H34" s="1"/>
      <c r="I34" s="1"/>
      <c r="J34" s="1"/>
      <c r="K34" s="1"/>
    </row>
    <row r="35" ht="24.75" customHeight="1">
      <c r="A35" s="1"/>
      <c r="B35" s="1"/>
      <c r="C35" s="1"/>
      <c r="D35" s="1"/>
      <c r="E35" s="1"/>
      <c r="F35" s="1"/>
      <c r="G35" s="1"/>
      <c r="H35" s="1"/>
      <c r="I35" s="1"/>
      <c r="J35" s="1"/>
      <c r="K35" s="1"/>
    </row>
    <row r="36" ht="24.75" customHeight="1">
      <c r="A36" s="1"/>
      <c r="B36" s="1"/>
      <c r="C36" s="1"/>
      <c r="D36" s="1"/>
      <c r="E36" s="1"/>
      <c r="F36" s="1"/>
      <c r="G36" s="1"/>
      <c r="H36" s="1"/>
      <c r="I36" s="1"/>
      <c r="J36" s="1"/>
      <c r="K36" s="1"/>
    </row>
    <row r="37" ht="24.75" customHeight="1">
      <c r="A37" s="1"/>
      <c r="B37" s="1"/>
      <c r="C37" s="1"/>
      <c r="D37" s="1"/>
      <c r="E37" s="1"/>
      <c r="F37" s="1"/>
      <c r="G37" s="1"/>
      <c r="H37" s="1"/>
      <c r="I37" s="1"/>
      <c r="J37" s="1"/>
      <c r="K37" s="1"/>
    </row>
    <row r="38" ht="24.75" customHeight="1">
      <c r="A38" s="1"/>
      <c r="B38" s="1"/>
      <c r="C38" s="1"/>
      <c r="D38" s="1"/>
      <c r="E38" s="1"/>
      <c r="F38" s="1"/>
      <c r="G38" s="1"/>
      <c r="H38" s="1"/>
      <c r="I38" s="1"/>
      <c r="J38" s="1"/>
      <c r="K38" s="1"/>
    </row>
    <row r="39" ht="24.75" customHeight="1">
      <c r="A39" s="1"/>
      <c r="B39" s="1"/>
      <c r="C39" s="1"/>
      <c r="D39" s="1"/>
      <c r="E39" s="1"/>
      <c r="F39" s="1"/>
      <c r="G39" s="1"/>
      <c r="H39" s="1"/>
      <c r="I39" s="1"/>
      <c r="J39" s="1"/>
      <c r="K39" s="1"/>
    </row>
    <row r="40" ht="24.75" customHeight="1">
      <c r="A40" s="1"/>
      <c r="B40" s="1"/>
      <c r="C40" s="1"/>
      <c r="D40" s="1"/>
      <c r="E40" s="1"/>
      <c r="F40" s="1"/>
      <c r="G40" s="1"/>
      <c r="H40" s="1"/>
      <c r="I40" s="1"/>
      <c r="J40" s="1"/>
      <c r="K40" s="1"/>
    </row>
    <row r="41" ht="24.75" customHeight="1">
      <c r="A41" s="1"/>
      <c r="B41" s="1"/>
      <c r="C41" s="1"/>
      <c r="D41" s="1"/>
      <c r="E41" s="1"/>
      <c r="F41" s="1"/>
      <c r="G41" s="1"/>
      <c r="H41" s="1"/>
      <c r="I41" s="1"/>
      <c r="J41" s="1"/>
      <c r="K41" s="1"/>
    </row>
    <row r="42" ht="24.75" customHeight="1">
      <c r="A42" s="1"/>
      <c r="B42" s="1"/>
      <c r="C42" s="1"/>
      <c r="D42" s="1"/>
      <c r="E42" s="1"/>
      <c r="F42" s="1"/>
      <c r="G42" s="1"/>
      <c r="H42" s="1"/>
      <c r="I42" s="1"/>
      <c r="J42" s="1"/>
      <c r="K42" s="1"/>
    </row>
    <row r="43" ht="24.75" customHeight="1">
      <c r="A43" s="1"/>
      <c r="B43" s="1"/>
      <c r="C43" s="1"/>
      <c r="D43" s="1"/>
      <c r="E43" s="1"/>
      <c r="F43" s="1"/>
      <c r="G43" s="1"/>
      <c r="H43" s="1"/>
      <c r="I43" s="1"/>
      <c r="J43" s="1"/>
      <c r="K43" s="1"/>
    </row>
    <row r="44" ht="24.75" customHeight="1">
      <c r="A44" s="1"/>
      <c r="B44" s="1"/>
      <c r="C44" s="1"/>
      <c r="D44" s="1"/>
      <c r="E44" s="1"/>
      <c r="F44" s="1"/>
      <c r="G44" s="1"/>
      <c r="H44" s="1"/>
      <c r="I44" s="1"/>
      <c r="J44" s="1"/>
      <c r="K44" s="1"/>
    </row>
    <row r="45" ht="24.75" customHeight="1">
      <c r="A45" s="1"/>
      <c r="B45" s="1"/>
      <c r="C45" s="1"/>
      <c r="D45" s="1"/>
      <c r="E45" s="1"/>
      <c r="F45" s="1"/>
      <c r="G45" s="1"/>
      <c r="H45" s="1"/>
      <c r="I45" s="1"/>
      <c r="J45" s="1"/>
      <c r="K45" s="1"/>
    </row>
    <row r="46" ht="24.75" customHeight="1">
      <c r="A46" s="1"/>
      <c r="B46" s="1"/>
      <c r="C46" s="1"/>
      <c r="D46" s="1"/>
      <c r="E46" s="1"/>
      <c r="F46" s="1"/>
      <c r="G46" s="1"/>
      <c r="H46" s="1"/>
      <c r="I46" s="1"/>
      <c r="J46" s="1"/>
      <c r="K46" s="1"/>
    </row>
    <row r="47" ht="24.75" customHeight="1">
      <c r="A47" s="1"/>
      <c r="B47" s="1"/>
      <c r="C47" s="1"/>
      <c r="D47" s="1"/>
      <c r="E47" s="1"/>
      <c r="F47" s="1"/>
      <c r="G47" s="1"/>
      <c r="H47" s="1"/>
      <c r="I47" s="1"/>
      <c r="J47" s="1"/>
      <c r="K47" s="1"/>
    </row>
    <row r="48" ht="24.75" customHeight="1">
      <c r="A48" s="1"/>
      <c r="B48" s="1"/>
      <c r="C48" s="1"/>
      <c r="D48" s="1"/>
      <c r="E48" s="1"/>
      <c r="F48" s="1"/>
      <c r="G48" s="1"/>
      <c r="H48" s="1"/>
      <c r="I48" s="1"/>
      <c r="J48" s="1"/>
      <c r="K48" s="1"/>
    </row>
    <row r="49" ht="24.75" customHeight="1">
      <c r="A49" s="1"/>
      <c r="B49" s="1"/>
      <c r="C49" s="1"/>
      <c r="D49" s="1"/>
      <c r="E49" s="1"/>
      <c r="F49" s="1"/>
      <c r="G49" s="1"/>
      <c r="H49" s="1"/>
      <c r="I49" s="1"/>
      <c r="J49" s="1"/>
      <c r="K49" s="1"/>
    </row>
    <row r="50" ht="24.75" customHeight="1">
      <c r="A50" s="1"/>
      <c r="B50" s="1"/>
      <c r="C50" s="1"/>
      <c r="D50" s="1"/>
      <c r="E50" s="1"/>
      <c r="F50" s="1"/>
      <c r="G50" s="1"/>
      <c r="H50" s="1"/>
      <c r="I50" s="1"/>
      <c r="J50" s="1"/>
      <c r="K50" s="1"/>
    </row>
    <row r="51" ht="24.75" customHeight="1">
      <c r="A51" s="1"/>
      <c r="B51" s="1"/>
      <c r="C51" s="1"/>
      <c r="D51" s="1"/>
      <c r="E51" s="1"/>
      <c r="F51" s="1"/>
      <c r="G51" s="1"/>
      <c r="H51" s="1"/>
      <c r="I51" s="1"/>
      <c r="J51" s="1"/>
      <c r="K51" s="1"/>
    </row>
    <row r="52" ht="24.75" customHeight="1">
      <c r="A52" s="1"/>
      <c r="B52" s="1"/>
      <c r="C52" s="1"/>
      <c r="D52" s="1"/>
      <c r="E52" s="1"/>
      <c r="F52" s="1"/>
      <c r="G52" s="1"/>
      <c r="H52" s="1"/>
      <c r="I52" s="1"/>
      <c r="J52" s="1"/>
      <c r="K52" s="1"/>
    </row>
    <row r="53" ht="24.75" customHeight="1">
      <c r="A53" s="1"/>
      <c r="B53" s="1"/>
      <c r="C53" s="1"/>
      <c r="D53" s="1"/>
      <c r="E53" s="1"/>
      <c r="F53" s="1"/>
      <c r="G53" s="1"/>
      <c r="H53" s="1"/>
      <c r="I53" s="1"/>
      <c r="J53" s="1"/>
      <c r="K53" s="1"/>
    </row>
    <row r="54" ht="24.75" customHeight="1">
      <c r="A54" s="1"/>
      <c r="B54" s="1"/>
      <c r="C54" s="1"/>
      <c r="D54" s="1"/>
      <c r="E54" s="1"/>
      <c r="F54" s="1"/>
      <c r="G54" s="1"/>
      <c r="H54" s="1"/>
      <c r="I54" s="1"/>
      <c r="J54" s="1"/>
      <c r="K54" s="1"/>
    </row>
    <row r="55" ht="24.75" customHeight="1">
      <c r="A55" s="1"/>
      <c r="B55" s="1"/>
      <c r="C55" s="1"/>
      <c r="D55" s="1"/>
      <c r="E55" s="1"/>
      <c r="F55" s="1"/>
      <c r="G55" s="1"/>
      <c r="H55" s="1"/>
      <c r="I55" s="1"/>
      <c r="J55" s="1"/>
      <c r="K55" s="1"/>
    </row>
    <row r="56" ht="24.75" customHeight="1">
      <c r="A56" s="1"/>
      <c r="B56" s="1"/>
      <c r="C56" s="1"/>
      <c r="D56" s="1"/>
      <c r="E56" s="1"/>
      <c r="F56" s="1"/>
      <c r="G56" s="1"/>
      <c r="H56" s="1"/>
      <c r="I56" s="1"/>
      <c r="J56" s="1"/>
      <c r="K56" s="1"/>
    </row>
    <row r="57" ht="24.75" customHeight="1">
      <c r="A57" s="1"/>
      <c r="B57" s="1"/>
      <c r="C57" s="1"/>
      <c r="D57" s="1"/>
      <c r="E57" s="1"/>
      <c r="F57" s="1"/>
      <c r="G57" s="1"/>
      <c r="H57" s="1"/>
      <c r="I57" s="1"/>
      <c r="J57" s="1"/>
      <c r="K57" s="1"/>
    </row>
    <row r="58" ht="24.75" customHeight="1">
      <c r="A58" s="1"/>
      <c r="B58" s="1"/>
      <c r="C58" s="1"/>
      <c r="D58" s="1"/>
      <c r="E58" s="1"/>
      <c r="F58" s="1"/>
      <c r="G58" s="1"/>
      <c r="H58" s="1"/>
      <c r="I58" s="1"/>
      <c r="J58" s="1"/>
      <c r="K58" s="1"/>
    </row>
    <row r="59" ht="24.75" customHeight="1">
      <c r="A59" s="1"/>
      <c r="B59" s="1"/>
      <c r="C59" s="1"/>
      <c r="D59" s="1"/>
      <c r="E59" s="1"/>
      <c r="F59" s="1"/>
      <c r="G59" s="1"/>
      <c r="H59" s="1"/>
      <c r="I59" s="1"/>
      <c r="J59" s="1"/>
      <c r="K59" s="1"/>
    </row>
    <row r="60" ht="24.75" customHeight="1">
      <c r="A60" s="1"/>
      <c r="B60" s="1"/>
      <c r="C60" s="1"/>
      <c r="D60" s="1"/>
      <c r="E60" s="1"/>
      <c r="F60" s="1"/>
      <c r="G60" s="1"/>
      <c r="H60" s="1"/>
      <c r="I60" s="1"/>
      <c r="J60" s="1"/>
      <c r="K60" s="1"/>
    </row>
    <row r="61" ht="24.75" customHeight="1">
      <c r="A61" s="1"/>
      <c r="B61" s="1"/>
      <c r="C61" s="1"/>
      <c r="D61" s="1"/>
      <c r="E61" s="1"/>
      <c r="F61" s="1"/>
      <c r="G61" s="1"/>
      <c r="H61" s="1"/>
      <c r="I61" s="1"/>
      <c r="J61" s="1"/>
      <c r="K61" s="1"/>
    </row>
    <row r="62" ht="24.75" customHeight="1">
      <c r="A62" s="1"/>
      <c r="B62" s="1"/>
      <c r="C62" s="1"/>
      <c r="D62" s="1"/>
      <c r="E62" s="1"/>
      <c r="F62" s="1"/>
      <c r="G62" s="1"/>
      <c r="H62" s="1"/>
      <c r="I62" s="1"/>
      <c r="J62" s="1"/>
      <c r="K62" s="1"/>
    </row>
    <row r="63" ht="24.75" customHeight="1">
      <c r="A63" s="1"/>
      <c r="B63" s="1"/>
      <c r="C63" s="1"/>
      <c r="D63" s="1"/>
      <c r="E63" s="1"/>
      <c r="F63" s="1"/>
      <c r="G63" s="1"/>
      <c r="H63" s="1"/>
      <c r="I63" s="1"/>
      <c r="J63" s="1"/>
      <c r="K63" s="1"/>
    </row>
    <row r="64" ht="24.75" customHeight="1">
      <c r="A64" s="1"/>
      <c r="B64" s="1"/>
      <c r="C64" s="1"/>
      <c r="D64" s="1"/>
      <c r="E64" s="1"/>
      <c r="F64" s="1"/>
      <c r="G64" s="1"/>
      <c r="H64" s="1"/>
      <c r="I64" s="1"/>
      <c r="J64" s="1"/>
      <c r="K64" s="1"/>
    </row>
    <row r="65" ht="24.75" customHeight="1">
      <c r="A65" s="1"/>
      <c r="B65" s="1"/>
      <c r="C65" s="1"/>
      <c r="D65" s="1"/>
      <c r="E65" s="1"/>
      <c r="F65" s="1"/>
      <c r="G65" s="1"/>
      <c r="H65" s="1"/>
      <c r="I65" s="1"/>
      <c r="J65" s="1"/>
      <c r="K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D8:H9"/>
    <mergeCell ref="D12:H13"/>
    <mergeCell ref="D16:H18"/>
    <mergeCell ref="D22:H23"/>
    <mergeCell ref="D29:H29"/>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42D4E"/>
    <pageSetUpPr/>
  </sheetPr>
  <sheetViews>
    <sheetView showGridLines="0" workbookViewId="0"/>
  </sheetViews>
  <sheetFormatPr customHeight="1" defaultColWidth="12.63" defaultRowHeight="15.0"/>
  <cols>
    <col customWidth="1" min="1" max="2" width="3.0"/>
    <col customWidth="1" min="3" max="3" width="38.0"/>
    <col customWidth="1" min="4" max="9" width="17.0"/>
    <col customWidth="1" min="10" max="11" width="3.0"/>
    <col customWidth="1" min="12" max="26" width="8.63"/>
  </cols>
  <sheetData>
    <row r="1" ht="24.75" customHeight="1">
      <c r="A1" s="1"/>
      <c r="B1" s="1"/>
      <c r="C1" s="1"/>
      <c r="D1" s="1"/>
      <c r="E1" s="1"/>
      <c r="F1" s="1"/>
      <c r="G1" s="1"/>
      <c r="H1" s="1"/>
      <c r="I1" s="1"/>
      <c r="J1" s="1"/>
      <c r="K1" s="1"/>
    </row>
    <row r="2" ht="24.75" customHeight="1">
      <c r="A2" s="1"/>
      <c r="B2" s="1"/>
      <c r="C2" s="2" t="s">
        <v>92</v>
      </c>
      <c r="D2" s="1"/>
      <c r="E2" s="1"/>
      <c r="F2" s="1"/>
      <c r="G2" s="1"/>
      <c r="H2" s="1"/>
      <c r="I2" s="1"/>
      <c r="J2" s="1"/>
      <c r="K2" s="1"/>
    </row>
    <row r="3" ht="24.75" customHeight="1">
      <c r="A3" s="1"/>
      <c r="B3" s="1"/>
      <c r="C3" s="3"/>
      <c r="D3" s="3"/>
      <c r="E3" s="3"/>
      <c r="F3" s="3"/>
      <c r="G3" s="3"/>
      <c r="H3" s="3"/>
      <c r="I3" s="3"/>
      <c r="J3" s="1"/>
      <c r="K3" s="1"/>
    </row>
    <row r="4" ht="24.75" customHeight="1">
      <c r="A4" s="1"/>
      <c r="B4" s="1"/>
      <c r="C4" s="1" t="s">
        <v>6</v>
      </c>
      <c r="D4" s="36" t="str">
        <f>Supuestos!D5</f>
        <v>Proyecto de ejemplo</v>
      </c>
      <c r="J4" s="1"/>
      <c r="K4" s="1"/>
    </row>
    <row r="5" ht="24.75" customHeight="1">
      <c r="A5" s="1"/>
      <c r="B5" s="1"/>
      <c r="C5" s="1" t="s">
        <v>45</v>
      </c>
      <c r="D5" s="36" t="str">
        <f>Supuestos!D6</f>
        <v>CLP</v>
      </c>
      <c r="E5" s="1"/>
      <c r="F5" s="1"/>
      <c r="G5" s="1"/>
      <c r="H5" s="1"/>
      <c r="I5" s="1"/>
      <c r="J5" s="1"/>
      <c r="K5" s="1"/>
    </row>
    <row r="6" ht="24.75" customHeight="1">
      <c r="A6" s="1"/>
      <c r="B6" s="1"/>
      <c r="C6" s="1"/>
      <c r="D6" s="1"/>
      <c r="E6" s="1"/>
      <c r="F6" s="1"/>
      <c r="G6" s="1"/>
      <c r="H6" s="1"/>
      <c r="I6" s="1"/>
      <c r="J6" s="1"/>
      <c r="K6" s="1"/>
    </row>
    <row r="7" ht="27.0" customHeight="1">
      <c r="A7" s="1"/>
      <c r="B7" s="1"/>
      <c r="C7" s="5" t="s">
        <v>95</v>
      </c>
      <c r="D7" s="5"/>
      <c r="E7" s="5"/>
      <c r="F7" s="5"/>
      <c r="G7" s="5"/>
      <c r="H7" s="5"/>
      <c r="I7" s="5"/>
      <c r="J7" s="1"/>
      <c r="K7" s="1"/>
    </row>
    <row r="8" ht="24.75" customHeight="1">
      <c r="A8" s="1"/>
      <c r="B8" s="1"/>
      <c r="C8" s="1" t="s">
        <v>98</v>
      </c>
      <c r="D8" s="39">
        <f t="array" ref="D8">NPV(Supuestos!D14,Flujos!E24:BL24)+Flujos!D24</f>
        <v>71510442.43</v>
      </c>
      <c r="E8" s="1"/>
      <c r="F8" s="1"/>
      <c r="G8" s="1"/>
      <c r="H8" s="1"/>
      <c r="I8" s="1"/>
      <c r="J8" s="1"/>
      <c r="K8" s="1"/>
    </row>
    <row r="9" ht="24.75" customHeight="1">
      <c r="A9" s="1"/>
      <c r="B9" s="1"/>
      <c r="C9" s="26" t="s">
        <v>106</v>
      </c>
      <c r="D9" s="40">
        <f>IF(ISNUMBER(D17),(1+D17)^12-1,D17)</f>
        <v>0.4234032193</v>
      </c>
      <c r="E9" s="1"/>
      <c r="F9" s="1"/>
      <c r="G9" s="1"/>
      <c r="H9" s="1"/>
      <c r="I9" s="1"/>
      <c r="J9" s="1"/>
      <c r="K9" s="1"/>
    </row>
    <row r="10" ht="24.75" customHeight="1">
      <c r="A10" s="1"/>
      <c r="B10" s="1"/>
      <c r="C10" s="1" t="s">
        <v>111</v>
      </c>
      <c r="D10" s="41">
        <f>-Flujos!D24</f>
        <v>90000000</v>
      </c>
      <c r="E10" s="1"/>
      <c r="F10" s="1"/>
      <c r="G10" s="1"/>
      <c r="H10" s="1"/>
      <c r="I10" s="1"/>
      <c r="J10" s="1"/>
      <c r="K10" s="1"/>
    </row>
    <row r="11" ht="24.75" customHeight="1">
      <c r="A11" s="1"/>
      <c r="B11" s="1"/>
      <c r="C11" s="1" t="s">
        <v>114</v>
      </c>
      <c r="D11" s="40">
        <f>Supuestos!D9</f>
        <v>0.12</v>
      </c>
      <c r="E11" s="1"/>
      <c r="F11" s="1"/>
      <c r="G11" s="1"/>
      <c r="H11" s="1"/>
      <c r="I11" s="1"/>
      <c r="J11" s="1"/>
      <c r="K11" s="1"/>
    </row>
    <row r="12" ht="24.75" customHeight="1">
      <c r="A12" s="1"/>
      <c r="B12" s="1"/>
      <c r="C12" s="1" t="s">
        <v>116</v>
      </c>
      <c r="D12" s="42">
        <f t="array" ref="D12">IF(Flujos!D24&gt;=0,"No aplica",NPV(Supuestos!D14,Flujos!E24:BL24)/-Flujos!D24)</f>
        <v>1.794560471</v>
      </c>
      <c r="E12" s="1"/>
      <c r="F12" s="1"/>
      <c r="G12" s="1"/>
      <c r="H12" s="1"/>
      <c r="I12" s="1"/>
      <c r="J12" s="1"/>
      <c r="K12" s="1"/>
    </row>
    <row r="13" ht="24.75" customHeight="1">
      <c r="A13" s="1"/>
      <c r="B13" s="1"/>
      <c r="C13" s="26" t="s">
        <v>120</v>
      </c>
      <c r="D13" s="43">
        <f>IF(Flujos!D24&gt;=0,"No aplica",IF(MIN(Flujos!E29:BL29)=999,"No recupera",MIN(Flujos!E29:BL29)))</f>
        <v>30.85777525</v>
      </c>
      <c r="E13" s="1"/>
      <c r="F13" s="1"/>
      <c r="G13" s="1"/>
      <c r="H13" s="1"/>
      <c r="I13" s="1"/>
      <c r="J13" s="1"/>
      <c r="K13" s="1"/>
    </row>
    <row r="14" ht="24.75" customHeight="1">
      <c r="A14" s="1"/>
      <c r="B14" s="1"/>
      <c r="C14" s="26" t="s">
        <v>121</v>
      </c>
      <c r="D14" s="43">
        <f>IF(Flujos!D24&gt;=0,"No aplica",IF(MIN(Flujos!E30:BL30)=999,"No recupera",MIN(Flujos!E30:BL30)))</f>
        <v>36.37396879</v>
      </c>
      <c r="E14" s="1"/>
      <c r="F14" s="1"/>
      <c r="G14" s="1"/>
      <c r="H14" s="1"/>
      <c r="I14" s="1"/>
      <c r="J14" s="1"/>
      <c r="K14" s="1"/>
    </row>
    <row r="15" ht="24.75" customHeight="1">
      <c r="A15" s="1"/>
      <c r="B15" s="1"/>
      <c r="C15" s="1"/>
      <c r="D15" s="1"/>
      <c r="E15" s="1"/>
      <c r="F15" s="1"/>
      <c r="G15" s="1"/>
      <c r="H15" s="1"/>
      <c r="I15" s="1"/>
      <c r="J15" s="1"/>
      <c r="K15" s="1"/>
    </row>
    <row r="16" ht="24.75" customHeight="1">
      <c r="A16" s="1"/>
      <c r="B16" s="1"/>
      <c r="C16" s="1" t="s">
        <v>122</v>
      </c>
      <c r="D16" s="44" t="str">
        <f>IF(D8&gt;0,"Crea valor",IF(D8&lt;0,"Destruye valor","En equilibrio"))</f>
        <v>Crea valor</v>
      </c>
      <c r="E16" s="1"/>
      <c r="F16" s="1"/>
      <c r="G16" s="1"/>
      <c r="H16" s="1"/>
      <c r="I16" s="1"/>
      <c r="J16" s="1"/>
      <c r="K16" s="1"/>
    </row>
    <row r="17" ht="24.75" customHeight="1">
      <c r="A17" s="1"/>
      <c r="B17" s="1"/>
      <c r="C17" s="26" t="s">
        <v>123</v>
      </c>
      <c r="D17" s="45">
        <f>IF(OR(COUNTIF(Flujos!D24:BL24,"&lt;0")=0,COUNTIF(Flujos!D24:BL24,"&gt;0")=0),"Sin signos válidos",IF(SUM(Flujos!E31:BL31)&gt;1,"Revisar signos",IFERROR(IRR(Flujos!D24:BL24),"Sin convergencia")))</f>
        <v>0.02985795655</v>
      </c>
      <c r="E17" s="1"/>
      <c r="F17" s="1"/>
      <c r="G17" s="1"/>
      <c r="H17" s="1"/>
      <c r="I17" s="1"/>
      <c r="J17" s="1"/>
      <c r="K17" s="1"/>
    </row>
    <row r="18" ht="24.75" customHeight="1">
      <c r="A18" s="1"/>
      <c r="B18" s="1"/>
      <c r="C18" s="26" t="s">
        <v>22</v>
      </c>
      <c r="D18" s="45">
        <f>Supuestos!D14</f>
        <v>0.009488792935</v>
      </c>
      <c r="E18" s="1"/>
      <c r="F18" s="1"/>
      <c r="G18" s="1"/>
      <c r="H18" s="1"/>
      <c r="I18" s="1"/>
      <c r="J18" s="1"/>
      <c r="K18" s="1"/>
    </row>
    <row r="19" ht="24.75" customHeight="1">
      <c r="A19" s="1"/>
      <c r="B19" s="1"/>
      <c r="C19" s="38" t="s">
        <v>124</v>
      </c>
      <c r="J19" s="1"/>
      <c r="K19" s="1"/>
    </row>
    <row r="20" ht="24.75" customHeight="1">
      <c r="A20" s="1"/>
      <c r="B20" s="1"/>
      <c r="J20" s="1"/>
      <c r="K20" s="1"/>
    </row>
    <row r="21" ht="24.75" customHeight="1">
      <c r="A21" s="1"/>
      <c r="B21" s="1"/>
      <c r="J21" s="1"/>
      <c r="K21" s="1"/>
    </row>
    <row r="22" ht="24.75" customHeight="1">
      <c r="A22" s="1"/>
      <c r="B22" s="1"/>
      <c r="C22" s="1"/>
      <c r="D22" s="1"/>
      <c r="E22" s="1"/>
      <c r="F22" s="1"/>
      <c r="G22" s="1"/>
      <c r="H22" s="1"/>
      <c r="I22" s="1"/>
      <c r="J22" s="1"/>
      <c r="K22" s="1"/>
    </row>
    <row r="23" ht="24.75" customHeight="1">
      <c r="A23" s="1"/>
      <c r="B23" s="1"/>
      <c r="C23" s="1"/>
      <c r="D23" s="1"/>
      <c r="E23" s="1"/>
      <c r="F23" s="1"/>
      <c r="G23" s="1"/>
      <c r="H23" s="1"/>
      <c r="I23" s="1"/>
      <c r="J23" s="1"/>
      <c r="K23" s="1"/>
    </row>
    <row r="24" ht="24.75" customHeight="1">
      <c r="A24" s="1"/>
      <c r="B24" s="1"/>
      <c r="C24" s="1" t="s">
        <v>125</v>
      </c>
      <c r="D24" s="1" t="s">
        <v>126</v>
      </c>
      <c r="E24" s="1" t="s">
        <v>127</v>
      </c>
      <c r="F24" s="1"/>
      <c r="G24" s="1"/>
      <c r="H24" s="1"/>
      <c r="I24" s="1"/>
      <c r="J24" s="1"/>
      <c r="K24" s="1"/>
    </row>
    <row r="25" ht="24.75" customHeight="1">
      <c r="A25" s="1"/>
      <c r="B25" s="1"/>
      <c r="C25" s="26" t="s">
        <v>24</v>
      </c>
      <c r="D25" s="41">
        <f>Flujos!D24</f>
        <v>-90000000</v>
      </c>
      <c r="E25" s="41">
        <f>Flujos!D27</f>
        <v>-90000000</v>
      </c>
      <c r="F25" s="1"/>
      <c r="G25" s="1"/>
      <c r="H25" s="1"/>
      <c r="I25" s="1"/>
      <c r="J25" s="1"/>
      <c r="K25" s="1"/>
    </row>
    <row r="26" ht="24.75" customHeight="1">
      <c r="A26" s="1"/>
      <c r="B26" s="1"/>
      <c r="C26" s="26" t="s">
        <v>25</v>
      </c>
      <c r="D26" s="41">
        <f>Flujos!E24</f>
        <v>2708333.333</v>
      </c>
      <c r="E26" s="41">
        <f>Flujos!E27</f>
        <v>-87291666.67</v>
      </c>
      <c r="F26" s="1"/>
      <c r="G26" s="1"/>
      <c r="H26" s="1"/>
      <c r="I26" s="1"/>
      <c r="J26" s="1"/>
      <c r="K26" s="1"/>
    </row>
    <row r="27" ht="24.75" customHeight="1">
      <c r="A27" s="1"/>
      <c r="B27" s="1"/>
      <c r="C27" s="26" t="s">
        <v>26</v>
      </c>
      <c r="D27" s="41">
        <f>Flujos!F24</f>
        <v>2708333.333</v>
      </c>
      <c r="E27" s="41">
        <f>Flujos!F27</f>
        <v>-84583333.33</v>
      </c>
      <c r="F27" s="1"/>
      <c r="G27" s="1"/>
      <c r="H27" s="1"/>
      <c r="I27" s="1"/>
      <c r="J27" s="1"/>
      <c r="K27" s="1"/>
    </row>
    <row r="28" ht="24.75" customHeight="1">
      <c r="A28" s="1"/>
      <c r="B28" s="1"/>
      <c r="C28" s="26" t="s">
        <v>27</v>
      </c>
      <c r="D28" s="41">
        <f>Flujos!G24</f>
        <v>2708333.333</v>
      </c>
      <c r="E28" s="41">
        <f>Flujos!G27</f>
        <v>-81875000</v>
      </c>
      <c r="F28" s="1"/>
      <c r="G28" s="1"/>
      <c r="H28" s="1"/>
      <c r="I28" s="1"/>
      <c r="J28" s="1"/>
      <c r="K28" s="1"/>
    </row>
    <row r="29" ht="24.75" customHeight="1">
      <c r="A29" s="1"/>
      <c r="B29" s="1"/>
      <c r="C29" s="26" t="s">
        <v>28</v>
      </c>
      <c r="D29" s="41">
        <f>Flujos!H24</f>
        <v>2708333.333</v>
      </c>
      <c r="E29" s="41">
        <f>Flujos!H27</f>
        <v>-79166666.67</v>
      </c>
      <c r="F29" s="1"/>
      <c r="G29" s="1"/>
      <c r="H29" s="1"/>
      <c r="I29" s="1"/>
      <c r="J29" s="1"/>
      <c r="K29" s="1"/>
    </row>
    <row r="30" ht="24.75" customHeight="1">
      <c r="A30" s="1"/>
      <c r="B30" s="1"/>
      <c r="C30" s="26" t="s">
        <v>29</v>
      </c>
      <c r="D30" s="41">
        <f>Flujos!I24</f>
        <v>2708333.333</v>
      </c>
      <c r="E30" s="41">
        <f>Flujos!I27</f>
        <v>-76458333.33</v>
      </c>
      <c r="F30" s="1"/>
      <c r="G30" s="1"/>
      <c r="H30" s="1"/>
      <c r="I30" s="1"/>
      <c r="J30" s="1"/>
      <c r="K30" s="1"/>
    </row>
    <row r="31" ht="24.75" customHeight="1">
      <c r="A31" s="1"/>
      <c r="B31" s="1"/>
      <c r="C31" s="26" t="s">
        <v>30</v>
      </c>
      <c r="D31" s="41">
        <f>Flujos!J24</f>
        <v>2708333.333</v>
      </c>
      <c r="E31" s="41">
        <f>Flujos!J27</f>
        <v>-73750000</v>
      </c>
      <c r="F31" s="1"/>
      <c r="G31" s="1"/>
      <c r="H31" s="1"/>
      <c r="I31" s="1"/>
      <c r="J31" s="1"/>
      <c r="K31" s="1"/>
    </row>
    <row r="32" ht="24.75" customHeight="1">
      <c r="A32" s="1"/>
      <c r="B32" s="1"/>
      <c r="C32" s="26" t="s">
        <v>31</v>
      </c>
      <c r="D32" s="41">
        <f>Flujos!K24</f>
        <v>2708333.333</v>
      </c>
      <c r="E32" s="41">
        <f>Flujos!K27</f>
        <v>-71041666.67</v>
      </c>
      <c r="F32" s="1"/>
      <c r="G32" s="1"/>
      <c r="H32" s="1"/>
      <c r="I32" s="1"/>
      <c r="J32" s="1"/>
      <c r="K32" s="1"/>
    </row>
    <row r="33" ht="24.75" customHeight="1">
      <c r="A33" s="1"/>
      <c r="B33" s="1"/>
      <c r="C33" s="26" t="s">
        <v>32</v>
      </c>
      <c r="D33" s="41">
        <f>Flujos!L24</f>
        <v>2708333.333</v>
      </c>
      <c r="E33" s="41">
        <f>Flujos!L27</f>
        <v>-68333333.33</v>
      </c>
      <c r="F33" s="1"/>
      <c r="G33" s="1"/>
      <c r="H33" s="1"/>
      <c r="I33" s="1"/>
      <c r="J33" s="1"/>
      <c r="K33" s="1"/>
    </row>
    <row r="34" ht="24.75" customHeight="1">
      <c r="A34" s="1"/>
      <c r="B34" s="1"/>
      <c r="C34" s="26" t="s">
        <v>33</v>
      </c>
      <c r="D34" s="41">
        <f>Flujos!M24</f>
        <v>2708333.333</v>
      </c>
      <c r="E34" s="41">
        <f>Flujos!M27</f>
        <v>-65625000</v>
      </c>
      <c r="F34" s="1"/>
      <c r="G34" s="1"/>
      <c r="H34" s="1"/>
      <c r="I34" s="1"/>
      <c r="J34" s="1"/>
      <c r="K34" s="1"/>
    </row>
    <row r="35" ht="24.75" customHeight="1">
      <c r="A35" s="1"/>
      <c r="B35" s="1"/>
      <c r="C35" s="26" t="s">
        <v>34</v>
      </c>
      <c r="D35" s="41">
        <f>Flujos!N24</f>
        <v>2708333.333</v>
      </c>
      <c r="E35" s="41">
        <f>Flujos!N27</f>
        <v>-62916666.67</v>
      </c>
      <c r="F35" s="1"/>
      <c r="G35" s="1"/>
      <c r="H35" s="1"/>
      <c r="I35" s="1"/>
      <c r="J35" s="1"/>
      <c r="K35" s="1"/>
    </row>
    <row r="36" ht="24.75" customHeight="1">
      <c r="A36" s="1"/>
      <c r="B36" s="1"/>
      <c r="C36" s="26" t="s">
        <v>35</v>
      </c>
      <c r="D36" s="41">
        <f>Flujos!O24</f>
        <v>2708333.333</v>
      </c>
      <c r="E36" s="41">
        <f>Flujos!O27</f>
        <v>-60208333.33</v>
      </c>
      <c r="F36" s="1"/>
      <c r="G36" s="1"/>
      <c r="H36" s="1"/>
      <c r="I36" s="1"/>
      <c r="J36" s="1"/>
      <c r="K36" s="1"/>
    </row>
    <row r="37" ht="24.75" customHeight="1">
      <c r="A37" s="1"/>
      <c r="B37" s="1"/>
      <c r="C37" s="26" t="s">
        <v>36</v>
      </c>
      <c r="D37" s="41">
        <f>Flujos!P24</f>
        <v>1708333.333</v>
      </c>
      <c r="E37" s="41">
        <f>Flujos!P27</f>
        <v>-58500000</v>
      </c>
      <c r="F37" s="1"/>
      <c r="G37" s="1"/>
      <c r="H37" s="1"/>
      <c r="I37" s="1"/>
      <c r="J37" s="1"/>
      <c r="K37" s="1"/>
    </row>
    <row r="38" ht="24.75" customHeight="1">
      <c r="A38" s="1"/>
      <c r="B38" s="1"/>
      <c r="C38" s="26" t="s">
        <v>37</v>
      </c>
      <c r="D38" s="41">
        <f>Flujos!Q24</f>
        <v>3030208.333</v>
      </c>
      <c r="E38" s="41">
        <f>Flujos!Q27</f>
        <v>-55469791.67</v>
      </c>
      <c r="F38" s="1"/>
      <c r="G38" s="1"/>
      <c r="H38" s="1"/>
      <c r="I38" s="1"/>
      <c r="J38" s="1"/>
      <c r="K38" s="1"/>
    </row>
    <row r="39" ht="24.75" customHeight="1">
      <c r="A39" s="1"/>
      <c r="B39" s="1"/>
      <c r="C39" s="26" t="s">
        <v>38</v>
      </c>
      <c r="D39" s="41">
        <f>Flujos!R24</f>
        <v>3030208.333</v>
      </c>
      <c r="E39" s="41">
        <f>Flujos!R27</f>
        <v>-52439583.33</v>
      </c>
      <c r="F39" s="1"/>
      <c r="G39" s="1"/>
      <c r="H39" s="1"/>
      <c r="I39" s="1"/>
      <c r="J39" s="1"/>
      <c r="K39" s="1"/>
    </row>
    <row r="40" ht="24.75" customHeight="1">
      <c r="A40" s="1"/>
      <c r="B40" s="1"/>
      <c r="C40" s="26" t="s">
        <v>39</v>
      </c>
      <c r="D40" s="41">
        <f>Flujos!S24</f>
        <v>3030208.333</v>
      </c>
      <c r="E40" s="41">
        <f>Flujos!S27</f>
        <v>-49409375</v>
      </c>
      <c r="F40" s="1"/>
      <c r="G40" s="1"/>
      <c r="H40" s="1"/>
      <c r="I40" s="1"/>
      <c r="J40" s="1"/>
      <c r="K40" s="1"/>
    </row>
    <row r="41" ht="24.75" customHeight="1">
      <c r="A41" s="1"/>
      <c r="B41" s="1"/>
      <c r="C41" s="26" t="s">
        <v>40</v>
      </c>
      <c r="D41" s="41">
        <f>Flujos!T24</f>
        <v>3030208.333</v>
      </c>
      <c r="E41" s="41">
        <f>Flujos!T27</f>
        <v>-46379166.67</v>
      </c>
      <c r="F41" s="1"/>
      <c r="G41" s="1"/>
      <c r="H41" s="1"/>
      <c r="I41" s="1"/>
      <c r="J41" s="1"/>
      <c r="K41" s="1"/>
    </row>
    <row r="42" ht="24.75" customHeight="1">
      <c r="A42" s="1"/>
      <c r="B42" s="1"/>
      <c r="C42" s="26" t="s">
        <v>42</v>
      </c>
      <c r="D42" s="41">
        <f>Flujos!U24</f>
        <v>3030208.333</v>
      </c>
      <c r="E42" s="41">
        <f>Flujos!U27</f>
        <v>-43348958.33</v>
      </c>
      <c r="F42" s="1"/>
      <c r="G42" s="1"/>
      <c r="H42" s="1"/>
      <c r="I42" s="1"/>
      <c r="J42" s="1"/>
      <c r="K42" s="1"/>
    </row>
    <row r="43" ht="24.75" customHeight="1">
      <c r="A43" s="1"/>
      <c r="B43" s="1"/>
      <c r="C43" s="26" t="s">
        <v>43</v>
      </c>
      <c r="D43" s="41">
        <f>Flujos!V24</f>
        <v>3030208.333</v>
      </c>
      <c r="E43" s="41">
        <f>Flujos!V27</f>
        <v>-40318750</v>
      </c>
      <c r="F43" s="1"/>
      <c r="G43" s="1"/>
      <c r="H43" s="1"/>
      <c r="I43" s="1"/>
      <c r="J43" s="1"/>
      <c r="K43" s="1"/>
    </row>
    <row r="44" ht="24.75" customHeight="1">
      <c r="A44" s="1"/>
      <c r="B44" s="1"/>
      <c r="C44" s="26" t="s">
        <v>44</v>
      </c>
      <c r="D44" s="41">
        <f>Flujos!W24</f>
        <v>3030208.333</v>
      </c>
      <c r="E44" s="41">
        <f>Flujos!W27</f>
        <v>-37288541.67</v>
      </c>
      <c r="F44" s="1"/>
      <c r="G44" s="1"/>
      <c r="H44" s="1"/>
      <c r="I44" s="1"/>
      <c r="J44" s="1"/>
      <c r="K44" s="1"/>
    </row>
    <row r="45" ht="24.75" customHeight="1">
      <c r="A45" s="1"/>
      <c r="B45" s="1"/>
      <c r="C45" s="26" t="s">
        <v>46</v>
      </c>
      <c r="D45" s="41">
        <f>Flujos!X24</f>
        <v>3030208.333</v>
      </c>
      <c r="E45" s="41">
        <f>Flujos!X27</f>
        <v>-34258333.33</v>
      </c>
      <c r="F45" s="1"/>
      <c r="G45" s="1"/>
      <c r="H45" s="1"/>
      <c r="I45" s="1"/>
      <c r="J45" s="1"/>
      <c r="K45" s="1"/>
    </row>
    <row r="46" ht="24.75" customHeight="1">
      <c r="A46" s="1"/>
      <c r="B46" s="1"/>
      <c r="C46" s="26" t="s">
        <v>47</v>
      </c>
      <c r="D46" s="41">
        <f>Flujos!Y24</f>
        <v>3030208.333</v>
      </c>
      <c r="E46" s="41">
        <f>Flujos!Y27</f>
        <v>-31228125</v>
      </c>
      <c r="F46" s="1"/>
      <c r="G46" s="1"/>
      <c r="H46" s="1"/>
      <c r="I46" s="1"/>
      <c r="J46" s="1"/>
      <c r="K46" s="1"/>
    </row>
    <row r="47" ht="24.75" customHeight="1">
      <c r="A47" s="1"/>
      <c r="B47" s="1"/>
      <c r="C47" s="26" t="s">
        <v>48</v>
      </c>
      <c r="D47" s="41">
        <f>Flujos!Z24</f>
        <v>3030208.333</v>
      </c>
      <c r="E47" s="41">
        <f>Flujos!Z27</f>
        <v>-28197916.67</v>
      </c>
      <c r="F47" s="1"/>
      <c r="G47" s="1"/>
      <c r="H47" s="1"/>
      <c r="I47" s="1"/>
      <c r="J47" s="1"/>
      <c r="K47" s="1"/>
    </row>
    <row r="48" ht="24.75" customHeight="1">
      <c r="A48" s="1"/>
      <c r="B48" s="1"/>
      <c r="C48" s="26" t="s">
        <v>49</v>
      </c>
      <c r="D48" s="41">
        <f>Flujos!AA24</f>
        <v>3030208.333</v>
      </c>
      <c r="E48" s="41">
        <f>Flujos!AA27</f>
        <v>-25167708.33</v>
      </c>
      <c r="F48" s="1"/>
      <c r="G48" s="1"/>
      <c r="H48" s="1"/>
      <c r="I48" s="1"/>
      <c r="J48" s="1"/>
      <c r="K48" s="1"/>
    </row>
    <row r="49" ht="24.75" customHeight="1">
      <c r="A49" s="1"/>
      <c r="B49" s="1"/>
      <c r="C49" s="26" t="s">
        <v>50</v>
      </c>
      <c r="D49" s="41">
        <f>Flujos!AB24</f>
        <v>1930208.333</v>
      </c>
      <c r="E49" s="41">
        <f>Flujos!AB27</f>
        <v>-23237500</v>
      </c>
      <c r="F49" s="1"/>
      <c r="G49" s="1"/>
      <c r="H49" s="1"/>
      <c r="I49" s="1"/>
      <c r="J49" s="1"/>
      <c r="K49" s="1"/>
    </row>
    <row r="50" ht="24.75" customHeight="1">
      <c r="A50" s="1"/>
      <c r="B50" s="1"/>
      <c r="C50" s="26" t="s">
        <v>51</v>
      </c>
      <c r="D50" s="41">
        <f>Flujos!AC24</f>
        <v>3388489.583</v>
      </c>
      <c r="E50" s="41">
        <f>Flujos!AC27</f>
        <v>-19849010.42</v>
      </c>
      <c r="F50" s="1"/>
      <c r="G50" s="1"/>
      <c r="H50" s="1"/>
      <c r="I50" s="1"/>
      <c r="J50" s="1"/>
      <c r="K50" s="1"/>
    </row>
    <row r="51" ht="24.75" customHeight="1">
      <c r="A51" s="1"/>
      <c r="B51" s="1"/>
      <c r="C51" s="26" t="s">
        <v>52</v>
      </c>
      <c r="D51" s="41">
        <f>Flujos!AD24</f>
        <v>3388489.583</v>
      </c>
      <c r="E51" s="41">
        <f>Flujos!AD27</f>
        <v>-16460520.83</v>
      </c>
      <c r="F51" s="1"/>
      <c r="G51" s="1"/>
      <c r="H51" s="1"/>
      <c r="I51" s="1"/>
      <c r="J51" s="1"/>
      <c r="K51" s="1"/>
    </row>
    <row r="52" ht="24.75" customHeight="1">
      <c r="A52" s="1"/>
      <c r="B52" s="1"/>
      <c r="C52" s="26" t="s">
        <v>53</v>
      </c>
      <c r="D52" s="41">
        <f>Flujos!AE24</f>
        <v>3388489.583</v>
      </c>
      <c r="E52" s="41">
        <f>Flujos!AE27</f>
        <v>-13072031.25</v>
      </c>
      <c r="F52" s="1"/>
      <c r="G52" s="1"/>
      <c r="H52" s="1"/>
      <c r="I52" s="1"/>
      <c r="J52" s="1"/>
      <c r="K52" s="1"/>
    </row>
    <row r="53" ht="24.75" customHeight="1">
      <c r="A53" s="1"/>
      <c r="B53" s="1"/>
      <c r="C53" s="26" t="s">
        <v>54</v>
      </c>
      <c r="D53" s="41">
        <f>Flujos!AF24</f>
        <v>3388489.583</v>
      </c>
      <c r="E53" s="41">
        <f>Flujos!AF27</f>
        <v>-9683541.667</v>
      </c>
      <c r="F53" s="1"/>
      <c r="G53" s="1"/>
      <c r="H53" s="1"/>
      <c r="I53" s="1"/>
      <c r="J53" s="1"/>
      <c r="K53" s="1"/>
    </row>
    <row r="54" ht="24.75" customHeight="1">
      <c r="A54" s="1"/>
      <c r="B54" s="1"/>
      <c r="C54" s="26" t="s">
        <v>55</v>
      </c>
      <c r="D54" s="41">
        <f>Flujos!AG24</f>
        <v>3388489.583</v>
      </c>
      <c r="E54" s="41">
        <f>Flujos!AG27</f>
        <v>-6295052.083</v>
      </c>
      <c r="F54" s="1"/>
      <c r="G54" s="1"/>
      <c r="H54" s="1"/>
      <c r="I54" s="1"/>
      <c r="J54" s="1"/>
      <c r="K54" s="1"/>
    </row>
    <row r="55" ht="24.75" customHeight="1">
      <c r="A55" s="1"/>
      <c r="B55" s="1"/>
      <c r="C55" s="26" t="s">
        <v>56</v>
      </c>
      <c r="D55" s="41">
        <f>Flujos!AH24</f>
        <v>3388489.583</v>
      </c>
      <c r="E55" s="41">
        <f>Flujos!AH27</f>
        <v>-2906562.5</v>
      </c>
      <c r="F55" s="1"/>
      <c r="G55" s="1"/>
      <c r="H55" s="1"/>
      <c r="I55" s="1"/>
      <c r="J55" s="1"/>
      <c r="K55" s="1"/>
    </row>
    <row r="56" ht="24.75" customHeight="1">
      <c r="A56" s="1"/>
      <c r="B56" s="1"/>
      <c r="C56" s="26" t="s">
        <v>57</v>
      </c>
      <c r="D56" s="41">
        <f>Flujos!AI24</f>
        <v>3388489.583</v>
      </c>
      <c r="E56" s="41">
        <f>Flujos!AI27</f>
        <v>481927.0833</v>
      </c>
      <c r="F56" s="1"/>
      <c r="G56" s="1"/>
      <c r="H56" s="1"/>
      <c r="I56" s="1"/>
      <c r="J56" s="1"/>
      <c r="K56" s="1"/>
    </row>
    <row r="57" ht="24.75" customHeight="1">
      <c r="A57" s="1"/>
      <c r="B57" s="1"/>
      <c r="C57" s="26" t="s">
        <v>58</v>
      </c>
      <c r="D57" s="41">
        <f>Flujos!AJ24</f>
        <v>3388489.583</v>
      </c>
      <c r="E57" s="41">
        <f>Flujos!AJ27</f>
        <v>3870416.667</v>
      </c>
      <c r="F57" s="1"/>
      <c r="G57" s="1"/>
      <c r="H57" s="1"/>
      <c r="I57" s="1"/>
      <c r="J57" s="1"/>
      <c r="K57" s="1"/>
    </row>
    <row r="58" ht="24.75" customHeight="1">
      <c r="A58" s="1"/>
      <c r="B58" s="1"/>
      <c r="C58" s="26" t="s">
        <v>59</v>
      </c>
      <c r="D58" s="41">
        <f>Flujos!AK24</f>
        <v>3388489.583</v>
      </c>
      <c r="E58" s="41">
        <f>Flujos!AK27</f>
        <v>7258906.25</v>
      </c>
      <c r="F58" s="1"/>
      <c r="G58" s="1"/>
      <c r="H58" s="1"/>
      <c r="I58" s="1"/>
      <c r="J58" s="1"/>
      <c r="K58" s="1"/>
    </row>
    <row r="59" ht="24.75" customHeight="1">
      <c r="A59" s="1"/>
      <c r="B59" s="1"/>
      <c r="C59" s="26" t="s">
        <v>60</v>
      </c>
      <c r="D59" s="41">
        <f>Flujos!AL24</f>
        <v>3388489.583</v>
      </c>
      <c r="E59" s="41">
        <f>Flujos!AL27</f>
        <v>10647395.83</v>
      </c>
      <c r="F59" s="1"/>
      <c r="G59" s="1"/>
      <c r="H59" s="1"/>
      <c r="I59" s="1"/>
      <c r="J59" s="1"/>
      <c r="K59" s="1"/>
    </row>
    <row r="60" ht="24.75" customHeight="1">
      <c r="A60" s="1"/>
      <c r="B60" s="1"/>
      <c r="C60" s="26" t="s">
        <v>61</v>
      </c>
      <c r="D60" s="41">
        <f>Flujos!AM24</f>
        <v>3388489.583</v>
      </c>
      <c r="E60" s="41">
        <f>Flujos!AM27</f>
        <v>14035885.42</v>
      </c>
      <c r="F60" s="1"/>
      <c r="G60" s="1"/>
      <c r="H60" s="1"/>
      <c r="I60" s="1"/>
      <c r="J60" s="1"/>
      <c r="K60" s="1"/>
    </row>
    <row r="61" ht="24.75" customHeight="1">
      <c r="A61" s="1"/>
      <c r="B61" s="1"/>
      <c r="C61" s="26" t="s">
        <v>62</v>
      </c>
      <c r="D61" s="41">
        <f>Flujos!AN24</f>
        <v>2178489.583</v>
      </c>
      <c r="E61" s="41">
        <f>Flujos!AN27</f>
        <v>16214375</v>
      </c>
      <c r="F61" s="1"/>
      <c r="G61" s="1"/>
      <c r="H61" s="1"/>
      <c r="I61" s="1"/>
      <c r="J61" s="1"/>
      <c r="K61" s="1"/>
    </row>
    <row r="62" ht="24.75" customHeight="1">
      <c r="A62" s="1"/>
      <c r="B62" s="1"/>
      <c r="C62" s="26" t="s">
        <v>63</v>
      </c>
      <c r="D62" s="41">
        <f>Flujos!AO24</f>
        <v>3787028.646</v>
      </c>
      <c r="E62" s="41">
        <f>Flujos!AO27</f>
        <v>20001403.65</v>
      </c>
      <c r="F62" s="1"/>
      <c r="G62" s="1"/>
      <c r="H62" s="1"/>
      <c r="I62" s="1"/>
      <c r="J62" s="1"/>
      <c r="K62" s="1"/>
    </row>
    <row r="63" ht="24.75" customHeight="1">
      <c r="A63" s="1"/>
      <c r="B63" s="1"/>
      <c r="C63" s="26" t="s">
        <v>64</v>
      </c>
      <c r="D63" s="41">
        <f>Flujos!AP24</f>
        <v>3787028.646</v>
      </c>
      <c r="E63" s="41">
        <f>Flujos!AP27</f>
        <v>23788432.29</v>
      </c>
      <c r="F63" s="1"/>
      <c r="G63" s="1"/>
      <c r="H63" s="1"/>
      <c r="I63" s="1"/>
      <c r="J63" s="1"/>
      <c r="K63" s="1"/>
    </row>
    <row r="64" ht="24.75" customHeight="1">
      <c r="A64" s="1"/>
      <c r="B64" s="1"/>
      <c r="C64" s="26" t="s">
        <v>65</v>
      </c>
      <c r="D64" s="41">
        <f>Flujos!AQ24</f>
        <v>3787028.646</v>
      </c>
      <c r="E64" s="41">
        <f>Flujos!AQ27</f>
        <v>27575460.94</v>
      </c>
      <c r="F64" s="1"/>
      <c r="G64" s="1"/>
      <c r="H64" s="1"/>
      <c r="I64" s="1"/>
      <c r="J64" s="1"/>
      <c r="K64" s="1"/>
    </row>
    <row r="65" ht="24.75" customHeight="1">
      <c r="A65" s="1"/>
      <c r="B65" s="1"/>
      <c r="C65" s="26" t="s">
        <v>66</v>
      </c>
      <c r="D65" s="41">
        <f>Flujos!AR24</f>
        <v>3787028.646</v>
      </c>
      <c r="E65" s="41">
        <f>Flujos!AR27</f>
        <v>31362489.58</v>
      </c>
      <c r="F65" s="1"/>
      <c r="G65" s="1"/>
      <c r="H65" s="1"/>
      <c r="I65" s="1"/>
      <c r="J65" s="1"/>
      <c r="K65" s="1"/>
    </row>
    <row r="66" ht="15.75" customHeight="1">
      <c r="C66" s="26" t="s">
        <v>67</v>
      </c>
      <c r="D66" s="41">
        <f>Flujos!AS24</f>
        <v>3787028.646</v>
      </c>
      <c r="E66" s="41">
        <f>Flujos!AS27</f>
        <v>35149518.23</v>
      </c>
    </row>
    <row r="67" ht="15.75" customHeight="1">
      <c r="C67" s="26" t="s">
        <v>68</v>
      </c>
      <c r="D67" s="41">
        <f>Flujos!AT24</f>
        <v>3787028.646</v>
      </c>
      <c r="E67" s="41">
        <f>Flujos!AT27</f>
        <v>38936546.88</v>
      </c>
    </row>
    <row r="68" ht="15.75" customHeight="1">
      <c r="C68" s="26" t="s">
        <v>69</v>
      </c>
      <c r="D68" s="41">
        <f>Flujos!AU24</f>
        <v>3787028.646</v>
      </c>
      <c r="E68" s="41">
        <f>Flujos!AU27</f>
        <v>42723575.52</v>
      </c>
    </row>
    <row r="69" ht="15.75" customHeight="1">
      <c r="C69" s="26" t="s">
        <v>70</v>
      </c>
      <c r="D69" s="41">
        <f>Flujos!AV24</f>
        <v>3787028.646</v>
      </c>
      <c r="E69" s="41">
        <f>Flujos!AV27</f>
        <v>46510604.17</v>
      </c>
    </row>
    <row r="70" ht="15.75" customHeight="1">
      <c r="C70" s="26" t="s">
        <v>71</v>
      </c>
      <c r="D70" s="41">
        <f>Flujos!AW24</f>
        <v>3787028.646</v>
      </c>
      <c r="E70" s="41">
        <f>Flujos!AW27</f>
        <v>50297632.81</v>
      </c>
    </row>
    <row r="71" ht="15.75" customHeight="1">
      <c r="C71" s="26" t="s">
        <v>72</v>
      </c>
      <c r="D71" s="41">
        <f>Flujos!AX24</f>
        <v>3787028.646</v>
      </c>
      <c r="E71" s="41">
        <f>Flujos!AX27</f>
        <v>54084661.46</v>
      </c>
    </row>
    <row r="72" ht="15.75" customHeight="1">
      <c r="C72" s="26" t="s">
        <v>73</v>
      </c>
      <c r="D72" s="41">
        <f>Flujos!AY24</f>
        <v>3787028.646</v>
      </c>
      <c r="E72" s="41">
        <f>Flujos!AY27</f>
        <v>57871690.1</v>
      </c>
    </row>
    <row r="73" ht="15.75" customHeight="1">
      <c r="C73" s="26" t="s">
        <v>74</v>
      </c>
      <c r="D73" s="41">
        <f>Flujos!AZ24</f>
        <v>2456028.646</v>
      </c>
      <c r="E73" s="41">
        <f>Flujos!AZ27</f>
        <v>60327718.75</v>
      </c>
    </row>
    <row r="74" ht="15.75" customHeight="1">
      <c r="C74" s="26" t="s">
        <v>75</v>
      </c>
      <c r="D74" s="41">
        <f>Flujos!BA24</f>
        <v>4230072.786</v>
      </c>
      <c r="E74" s="41">
        <f>Flujos!BA27</f>
        <v>64557791.54</v>
      </c>
    </row>
    <row r="75" ht="15.75" customHeight="1">
      <c r="C75" s="26" t="s">
        <v>76</v>
      </c>
      <c r="D75" s="41">
        <f>Flujos!BB24</f>
        <v>4230072.786</v>
      </c>
      <c r="E75" s="41">
        <f>Flujos!BB27</f>
        <v>68787864.32</v>
      </c>
    </row>
    <row r="76" ht="15.75" customHeight="1">
      <c r="C76" s="26" t="s">
        <v>77</v>
      </c>
      <c r="D76" s="41">
        <f>Flujos!BC24</f>
        <v>4230072.786</v>
      </c>
      <c r="E76" s="41">
        <f>Flujos!BC27</f>
        <v>73017937.11</v>
      </c>
    </row>
    <row r="77" ht="15.75" customHeight="1">
      <c r="C77" s="26" t="s">
        <v>78</v>
      </c>
      <c r="D77" s="41">
        <f>Flujos!BD24</f>
        <v>4230072.786</v>
      </c>
      <c r="E77" s="41">
        <f>Flujos!BD27</f>
        <v>77248009.9</v>
      </c>
    </row>
    <row r="78" ht="15.75" customHeight="1">
      <c r="C78" s="26" t="s">
        <v>79</v>
      </c>
      <c r="D78" s="41">
        <f>Flujos!BE24</f>
        <v>4230072.786</v>
      </c>
      <c r="E78" s="41">
        <f>Flujos!BE27</f>
        <v>81478082.68</v>
      </c>
    </row>
    <row r="79" ht="15.75" customHeight="1">
      <c r="C79" s="26" t="s">
        <v>80</v>
      </c>
      <c r="D79" s="41">
        <f>Flujos!BF24</f>
        <v>4230072.786</v>
      </c>
      <c r="E79" s="41">
        <f>Flujos!BF27</f>
        <v>85708155.47</v>
      </c>
    </row>
    <row r="80" ht="15.75" customHeight="1">
      <c r="C80" s="26" t="s">
        <v>81</v>
      </c>
      <c r="D80" s="41">
        <f>Flujos!BG24</f>
        <v>4230072.786</v>
      </c>
      <c r="E80" s="41">
        <f>Flujos!BG27</f>
        <v>89938228.26</v>
      </c>
    </row>
    <row r="81" ht="15.75" customHeight="1">
      <c r="C81" s="26" t="s">
        <v>82</v>
      </c>
      <c r="D81" s="41">
        <f>Flujos!BH24</f>
        <v>4230072.786</v>
      </c>
      <c r="E81" s="41">
        <f>Flujos!BH27</f>
        <v>94168301.04</v>
      </c>
    </row>
    <row r="82" ht="15.75" customHeight="1">
      <c r="C82" s="26" t="s">
        <v>83</v>
      </c>
      <c r="D82" s="41">
        <f>Flujos!BI24</f>
        <v>4230072.786</v>
      </c>
      <c r="E82" s="41">
        <f>Flujos!BI27</f>
        <v>98398373.83</v>
      </c>
    </row>
    <row r="83" ht="15.75" customHeight="1">
      <c r="C83" s="26" t="s">
        <v>84</v>
      </c>
      <c r="D83" s="41">
        <f>Flujos!BJ24</f>
        <v>4230072.786</v>
      </c>
      <c r="E83" s="41">
        <f>Flujos!BJ27</f>
        <v>102628446.6</v>
      </c>
    </row>
    <row r="84" ht="15.75" customHeight="1">
      <c r="C84" s="26" t="s">
        <v>85</v>
      </c>
      <c r="D84" s="41">
        <f>Flujos!BK24</f>
        <v>4230072.786</v>
      </c>
      <c r="E84" s="41">
        <f>Flujos!BK27</f>
        <v>106858519.4</v>
      </c>
    </row>
    <row r="85" ht="15.75" customHeight="1">
      <c r="C85" s="26" t="s">
        <v>86</v>
      </c>
      <c r="D85" s="41">
        <f>Flujos!BL24</f>
        <v>26371072.79</v>
      </c>
      <c r="E85" s="41">
        <f>Flujos!BL27</f>
        <v>133229592.2</v>
      </c>
    </row>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4:I4"/>
    <mergeCell ref="C19:I21"/>
  </mergeCells>
  <conditionalFormatting sqref="D8:D9">
    <cfRule type="cellIs" dxfId="0" priority="1" operator="lessThan">
      <formula>0</formula>
    </cfRule>
  </conditionalFormatting>
  <printOptions/>
  <pageMargins bottom="0.75" footer="0.0" header="0.0" left="0.7" right="0.7" top="0.75"/>
  <pageSetup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457A6"/>
    <pageSetUpPr/>
  </sheetPr>
  <sheetViews>
    <sheetView showGridLines="0" workbookViewId="0"/>
  </sheetViews>
  <sheetFormatPr customHeight="1" defaultColWidth="12.63" defaultRowHeight="15.0"/>
  <cols>
    <col customWidth="1" min="1" max="2" width="3.0"/>
    <col customWidth="1" min="3" max="3" width="38.0"/>
    <col customWidth="1" min="4" max="4" width="17.0"/>
    <col customWidth="1" min="5" max="64" width="18.25"/>
  </cols>
  <sheetData>
    <row r="1" ht="24.75" customHeight="1">
      <c r="A1" s="1"/>
      <c r="B1" s="1"/>
      <c r="C1" s="1"/>
      <c r="D1" s="1"/>
      <c r="E1" s="1"/>
      <c r="F1" s="1"/>
      <c r="G1" s="1"/>
      <c r="H1" s="1"/>
      <c r="I1" s="1"/>
      <c r="J1" s="1"/>
      <c r="K1" s="1"/>
    </row>
    <row r="2" ht="24.75" customHeight="1">
      <c r="A2" s="1"/>
      <c r="B2" s="1"/>
      <c r="C2" s="2" t="s">
        <v>1</v>
      </c>
      <c r="D2" s="1"/>
      <c r="E2" s="1"/>
      <c r="F2" s="1"/>
      <c r="G2" s="1"/>
      <c r="H2" s="1"/>
      <c r="I2" s="1"/>
      <c r="J2" s="1"/>
      <c r="K2" s="1"/>
    </row>
    <row r="3" ht="24.75" customHeight="1">
      <c r="A3" s="1"/>
      <c r="B3" s="1"/>
      <c r="C3" s="3"/>
      <c r="D3" s="3"/>
      <c r="E3" s="3"/>
      <c r="F3" s="3"/>
      <c r="G3" s="3"/>
      <c r="H3" s="3"/>
      <c r="I3" s="3"/>
      <c r="J3" s="1"/>
      <c r="K3" s="1"/>
    </row>
    <row r="4" ht="27.0" customHeight="1">
      <c r="A4" s="1"/>
      <c r="B4" s="1"/>
      <c r="C4" s="5" t="s">
        <v>3</v>
      </c>
      <c r="D4" s="5"/>
      <c r="E4" s="5"/>
      <c r="F4" s="5"/>
      <c r="G4" s="5"/>
      <c r="H4" s="5"/>
      <c r="I4" s="5"/>
      <c r="J4" s="1"/>
      <c r="K4" s="1"/>
    </row>
    <row r="5" ht="24.75" customHeight="1">
      <c r="A5" s="1"/>
      <c r="B5" s="1"/>
      <c r="C5" s="9" t="s">
        <v>6</v>
      </c>
      <c r="D5" s="13" t="s">
        <v>7</v>
      </c>
      <c r="E5" s="14"/>
      <c r="F5" s="16"/>
      <c r="G5" s="9"/>
      <c r="H5" s="9"/>
      <c r="I5" s="9"/>
      <c r="J5" s="1"/>
      <c r="K5" s="1"/>
    </row>
    <row r="6" ht="24.75" customHeight="1">
      <c r="A6" s="1"/>
      <c r="B6" s="1"/>
      <c r="C6" s="1" t="s">
        <v>9</v>
      </c>
      <c r="D6" s="17" t="s">
        <v>10</v>
      </c>
      <c r="E6" s="1"/>
      <c r="F6" s="1"/>
      <c r="G6" s="1"/>
      <c r="H6" s="1"/>
      <c r="I6" s="1"/>
      <c r="J6" s="1"/>
      <c r="K6" s="1"/>
    </row>
    <row r="7" ht="24.75" customHeight="1">
      <c r="A7" s="1"/>
      <c r="B7" s="1"/>
      <c r="C7" s="1" t="s">
        <v>12</v>
      </c>
      <c r="D7" s="19" t="s">
        <v>13</v>
      </c>
      <c r="E7" s="14"/>
      <c r="F7" s="16"/>
      <c r="G7" s="1"/>
      <c r="H7" s="1"/>
      <c r="I7" s="1"/>
      <c r="J7" s="1"/>
      <c r="K7" s="1"/>
    </row>
    <row r="8" ht="24.75" customHeight="1">
      <c r="A8" s="1"/>
      <c r="B8" s="1"/>
      <c r="C8" s="1"/>
      <c r="D8" s="1"/>
      <c r="E8" s="1"/>
      <c r="F8" s="1"/>
      <c r="G8" s="1"/>
      <c r="H8" s="1"/>
      <c r="I8" s="1"/>
      <c r="J8" s="1"/>
      <c r="K8" s="1"/>
    </row>
    <row r="9" ht="24.75" customHeight="1">
      <c r="A9" s="1"/>
      <c r="B9" s="1"/>
      <c r="C9" s="1" t="s">
        <v>14</v>
      </c>
      <c r="D9" s="23">
        <v>0.12</v>
      </c>
      <c r="E9" s="1"/>
      <c r="F9" s="1"/>
      <c r="G9" s="1"/>
      <c r="H9" s="1"/>
      <c r="I9" s="1"/>
      <c r="J9" s="1"/>
      <c r="K9" s="1"/>
    </row>
    <row r="10" ht="24.75" customHeight="1">
      <c r="A10" s="1"/>
      <c r="B10" s="1"/>
      <c r="C10" s="1" t="s">
        <v>16</v>
      </c>
      <c r="D10" s="23">
        <v>0.25</v>
      </c>
      <c r="E10" s="1"/>
      <c r="F10" s="1"/>
      <c r="G10" s="1"/>
      <c r="H10" s="1"/>
      <c r="I10" s="1"/>
      <c r="J10" s="1"/>
      <c r="K10" s="1"/>
    </row>
    <row r="11" ht="24.75" customHeight="1">
      <c r="A11" s="1"/>
      <c r="B11" s="1"/>
      <c r="C11" s="1" t="s">
        <v>19</v>
      </c>
      <c r="D11" s="17">
        <v>5.0</v>
      </c>
      <c r="E11" s="1"/>
      <c r="F11" s="1"/>
      <c r="G11" s="1"/>
      <c r="H11" s="1"/>
      <c r="I11" s="1"/>
      <c r="J11" s="1"/>
      <c r="K11" s="1"/>
    </row>
    <row r="12" ht="24.75" customHeight="1">
      <c r="A12" s="1"/>
      <c r="B12" s="1"/>
      <c r="C12" s="1" t="s">
        <v>20</v>
      </c>
      <c r="D12" s="25">
        <v>1.0E7</v>
      </c>
      <c r="E12" s="1"/>
      <c r="F12" s="1"/>
      <c r="G12" s="1"/>
      <c r="H12" s="1"/>
      <c r="I12" s="1"/>
      <c r="J12" s="1"/>
      <c r="K12" s="1"/>
    </row>
    <row r="13" ht="24.75" customHeight="1">
      <c r="A13" s="1"/>
      <c r="B13" s="1"/>
      <c r="C13" s="26" t="s">
        <v>21</v>
      </c>
      <c r="D13" s="27">
        <v>1.2000000000000002</v>
      </c>
      <c r="E13" s="1"/>
      <c r="F13" s="1"/>
      <c r="G13" s="1"/>
      <c r="H13" s="1"/>
      <c r="I13" s="1"/>
      <c r="J13" s="1"/>
      <c r="K13" s="1"/>
    </row>
    <row r="14" ht="24.75" customHeight="1">
      <c r="A14" s="1"/>
      <c r="B14" s="1"/>
      <c r="C14" s="26" t="s">
        <v>22</v>
      </c>
      <c r="D14" s="30">
        <f>(1+D9)^(1/12)-1</f>
        <v>0.009488792935</v>
      </c>
      <c r="E14" s="1"/>
      <c r="F14" s="1"/>
      <c r="G14" s="1"/>
      <c r="H14" s="1"/>
      <c r="I14" s="1"/>
      <c r="J14" s="1"/>
      <c r="K14" s="1"/>
    </row>
    <row r="15" ht="24.75" customHeight="1">
      <c r="A15" s="1"/>
      <c r="B15" s="1"/>
      <c r="C15" s="1"/>
      <c r="D15" s="1"/>
      <c r="E15" s="1"/>
      <c r="F15" s="1"/>
      <c r="G15" s="1"/>
      <c r="H15" s="1"/>
      <c r="I15" s="1"/>
      <c r="J15" s="1"/>
      <c r="K15" s="1"/>
    </row>
    <row r="16" ht="27.0" customHeight="1">
      <c r="A16" s="1"/>
      <c r="B16" s="1"/>
      <c r="C16" s="31" t="s">
        <v>41</v>
      </c>
      <c r="D16" s="5"/>
      <c r="E16" s="5"/>
      <c r="F16" s="5"/>
      <c r="G16" s="5"/>
      <c r="H16" s="5"/>
      <c r="I16" s="5"/>
      <c r="J16" s="1"/>
      <c r="K16" s="1"/>
    </row>
    <row r="17" ht="24.75" customHeight="1">
      <c r="A17" s="1"/>
      <c r="B17" s="1"/>
      <c r="C17" s="1"/>
      <c r="D17" s="26" t="s">
        <v>45</v>
      </c>
      <c r="E17" s="26" t="s">
        <v>25</v>
      </c>
      <c r="F17" s="26" t="s">
        <v>26</v>
      </c>
      <c r="G17" s="26" t="s">
        <v>27</v>
      </c>
      <c r="H17" s="26" t="s">
        <v>28</v>
      </c>
      <c r="I17" s="26" t="s">
        <v>29</v>
      </c>
      <c r="J17" s="26" t="s">
        <v>30</v>
      </c>
      <c r="K17" s="26" t="s">
        <v>31</v>
      </c>
      <c r="L17" s="26" t="s">
        <v>32</v>
      </c>
      <c r="M17" s="26" t="s">
        <v>33</v>
      </c>
      <c r="N17" s="26" t="s">
        <v>34</v>
      </c>
      <c r="O17" s="26" t="s">
        <v>35</v>
      </c>
      <c r="P17" s="26" t="s">
        <v>36</v>
      </c>
      <c r="Q17" s="26" t="s">
        <v>37</v>
      </c>
      <c r="R17" s="26" t="s">
        <v>38</v>
      </c>
      <c r="S17" s="26" t="s">
        <v>39</v>
      </c>
      <c r="T17" s="26" t="s">
        <v>40</v>
      </c>
      <c r="U17" s="26" t="s">
        <v>42</v>
      </c>
      <c r="V17" s="26" t="s">
        <v>43</v>
      </c>
      <c r="W17" s="26" t="s">
        <v>44</v>
      </c>
      <c r="X17" s="26" t="s">
        <v>46</v>
      </c>
      <c r="Y17" s="26" t="s">
        <v>47</v>
      </c>
      <c r="Z17" s="26" t="s">
        <v>48</v>
      </c>
      <c r="AA17" s="26" t="s">
        <v>49</v>
      </c>
      <c r="AB17" s="26" t="s">
        <v>50</v>
      </c>
      <c r="AC17" s="26" t="s">
        <v>51</v>
      </c>
      <c r="AD17" s="26" t="s">
        <v>52</v>
      </c>
      <c r="AE17" s="26" t="s">
        <v>53</v>
      </c>
      <c r="AF17" s="26" t="s">
        <v>54</v>
      </c>
      <c r="AG17" s="26" t="s">
        <v>55</v>
      </c>
      <c r="AH17" s="26" t="s">
        <v>56</v>
      </c>
      <c r="AI17" s="26" t="s">
        <v>57</v>
      </c>
      <c r="AJ17" s="26" t="s">
        <v>58</v>
      </c>
      <c r="AK17" s="26" t="s">
        <v>59</v>
      </c>
      <c r="AL17" s="26" t="s">
        <v>60</v>
      </c>
      <c r="AM17" s="26" t="s">
        <v>61</v>
      </c>
      <c r="AN17" s="26" t="s">
        <v>62</v>
      </c>
      <c r="AO17" s="26" t="s">
        <v>63</v>
      </c>
      <c r="AP17" s="26" t="s">
        <v>64</v>
      </c>
      <c r="AQ17" s="26" t="s">
        <v>65</v>
      </c>
      <c r="AR17" s="26" t="s">
        <v>66</v>
      </c>
      <c r="AS17" s="26" t="s">
        <v>67</v>
      </c>
      <c r="AT17" s="26" t="s">
        <v>68</v>
      </c>
      <c r="AU17" s="26" t="s">
        <v>69</v>
      </c>
      <c r="AV17" s="26" t="s">
        <v>70</v>
      </c>
      <c r="AW17" s="26" t="s">
        <v>71</v>
      </c>
      <c r="AX17" s="26" t="s">
        <v>72</v>
      </c>
      <c r="AY17" s="26" t="s">
        <v>73</v>
      </c>
      <c r="AZ17" s="26" t="s">
        <v>74</v>
      </c>
      <c r="BA17" s="26" t="s">
        <v>75</v>
      </c>
      <c r="BB17" s="26" t="s">
        <v>76</v>
      </c>
      <c r="BC17" s="26" t="s">
        <v>77</v>
      </c>
      <c r="BD17" s="26" t="s">
        <v>78</v>
      </c>
      <c r="BE17" s="26" t="s">
        <v>79</v>
      </c>
      <c r="BF17" s="26" t="s">
        <v>80</v>
      </c>
      <c r="BG17" s="26" t="s">
        <v>81</v>
      </c>
      <c r="BH17" s="26" t="s">
        <v>82</v>
      </c>
      <c r="BI17" s="26" t="s">
        <v>83</v>
      </c>
      <c r="BJ17" s="26" t="s">
        <v>84</v>
      </c>
      <c r="BK17" s="26" t="s">
        <v>85</v>
      </c>
      <c r="BL17" s="26" t="s">
        <v>86</v>
      </c>
    </row>
    <row r="18" ht="24.75" customHeight="1">
      <c r="A18" s="1"/>
      <c r="B18" s="1"/>
      <c r="C18" s="1" t="s">
        <v>87</v>
      </c>
      <c r="D18" s="26" t="s">
        <v>88</v>
      </c>
      <c r="E18" s="32">
        <v>0.35</v>
      </c>
      <c r="F18" s="32">
        <v>0.35</v>
      </c>
      <c r="G18" s="32">
        <v>0.35</v>
      </c>
      <c r="H18" s="32">
        <v>0.35</v>
      </c>
      <c r="I18" s="32">
        <v>0.35</v>
      </c>
      <c r="J18" s="32">
        <v>0.35</v>
      </c>
      <c r="K18" s="32">
        <v>0.35</v>
      </c>
      <c r="L18" s="32">
        <v>0.35</v>
      </c>
      <c r="M18" s="32">
        <v>0.35</v>
      </c>
      <c r="N18" s="32">
        <v>0.35</v>
      </c>
      <c r="O18" s="32">
        <v>0.35</v>
      </c>
      <c r="P18" s="32">
        <v>0.35</v>
      </c>
      <c r="Q18" s="32">
        <v>0.35</v>
      </c>
      <c r="R18" s="32">
        <v>0.35</v>
      </c>
      <c r="S18" s="32">
        <v>0.35</v>
      </c>
      <c r="T18" s="32">
        <v>0.35</v>
      </c>
      <c r="U18" s="32">
        <v>0.35</v>
      </c>
      <c r="V18" s="32">
        <v>0.35</v>
      </c>
      <c r="W18" s="32">
        <v>0.35</v>
      </c>
      <c r="X18" s="32">
        <v>0.35</v>
      </c>
      <c r="Y18" s="32">
        <v>0.35</v>
      </c>
      <c r="Z18" s="32">
        <v>0.35</v>
      </c>
      <c r="AA18" s="32">
        <v>0.35</v>
      </c>
      <c r="AB18" s="32">
        <v>0.35</v>
      </c>
      <c r="AC18" s="32">
        <v>0.35</v>
      </c>
      <c r="AD18" s="32">
        <v>0.35</v>
      </c>
      <c r="AE18" s="32">
        <v>0.35</v>
      </c>
      <c r="AF18" s="32">
        <v>0.35</v>
      </c>
      <c r="AG18" s="32">
        <v>0.35</v>
      </c>
      <c r="AH18" s="32">
        <v>0.35</v>
      </c>
      <c r="AI18" s="32">
        <v>0.35</v>
      </c>
      <c r="AJ18" s="32">
        <v>0.35</v>
      </c>
      <c r="AK18" s="32">
        <v>0.35</v>
      </c>
      <c r="AL18" s="32">
        <v>0.35</v>
      </c>
      <c r="AM18" s="32">
        <v>0.35</v>
      </c>
      <c r="AN18" s="32">
        <v>0.35</v>
      </c>
      <c r="AO18" s="32">
        <v>0.35</v>
      </c>
      <c r="AP18" s="32">
        <v>0.35</v>
      </c>
      <c r="AQ18" s="32">
        <v>0.35</v>
      </c>
      <c r="AR18" s="32">
        <v>0.35</v>
      </c>
      <c r="AS18" s="32">
        <v>0.35</v>
      </c>
      <c r="AT18" s="32">
        <v>0.35</v>
      </c>
      <c r="AU18" s="32">
        <v>0.35</v>
      </c>
      <c r="AV18" s="32">
        <v>0.35</v>
      </c>
      <c r="AW18" s="32">
        <v>0.35</v>
      </c>
      <c r="AX18" s="32">
        <v>0.35</v>
      </c>
      <c r="AY18" s="32">
        <v>0.35</v>
      </c>
      <c r="AZ18" s="32">
        <v>0.35</v>
      </c>
      <c r="BA18" s="32">
        <v>0.35</v>
      </c>
      <c r="BB18" s="32">
        <v>0.35</v>
      </c>
      <c r="BC18" s="32">
        <v>0.35</v>
      </c>
      <c r="BD18" s="32">
        <v>0.35</v>
      </c>
      <c r="BE18" s="32">
        <v>0.35</v>
      </c>
      <c r="BF18" s="32">
        <v>0.35</v>
      </c>
      <c r="BG18" s="32">
        <v>0.35</v>
      </c>
      <c r="BH18" s="32">
        <v>0.35</v>
      </c>
      <c r="BI18" s="32">
        <v>0.35</v>
      </c>
      <c r="BJ18" s="32">
        <v>0.35</v>
      </c>
      <c r="BK18" s="32">
        <v>0.35</v>
      </c>
      <c r="BL18" s="32">
        <v>0.35</v>
      </c>
    </row>
    <row r="19" ht="24.75" customHeight="1">
      <c r="A19" s="1"/>
      <c r="B19" s="1"/>
      <c r="C19" s="1" t="s">
        <v>90</v>
      </c>
      <c r="D19" s="26" t="s">
        <v>91</v>
      </c>
      <c r="E19" s="35">
        <v>0.0</v>
      </c>
      <c r="F19" s="35">
        <v>0.0</v>
      </c>
      <c r="G19" s="35">
        <v>0.0</v>
      </c>
      <c r="H19" s="35">
        <v>0.0</v>
      </c>
      <c r="I19" s="35">
        <v>0.0</v>
      </c>
      <c r="J19" s="35">
        <v>0.0</v>
      </c>
      <c r="K19" s="35">
        <v>0.0</v>
      </c>
      <c r="L19" s="35">
        <v>0.0</v>
      </c>
      <c r="M19" s="35">
        <v>0.0</v>
      </c>
      <c r="N19" s="35">
        <v>0.0</v>
      </c>
      <c r="O19" s="35">
        <v>0.0</v>
      </c>
      <c r="P19" s="35">
        <v>0.0</v>
      </c>
      <c r="Q19" s="35">
        <v>0.0</v>
      </c>
      <c r="R19" s="35">
        <v>0.0</v>
      </c>
      <c r="S19" s="35">
        <v>0.0</v>
      </c>
      <c r="T19" s="35">
        <v>0.0</v>
      </c>
      <c r="U19" s="35">
        <v>0.0</v>
      </c>
      <c r="V19" s="35">
        <v>0.0</v>
      </c>
      <c r="W19" s="35">
        <v>0.0</v>
      </c>
      <c r="X19" s="35">
        <v>0.0</v>
      </c>
      <c r="Y19" s="35">
        <v>0.0</v>
      </c>
      <c r="Z19" s="35">
        <v>0.0</v>
      </c>
      <c r="AA19" s="35">
        <v>0.0</v>
      </c>
      <c r="AB19" s="35">
        <v>0.0</v>
      </c>
      <c r="AC19" s="35">
        <v>0.0</v>
      </c>
      <c r="AD19" s="35">
        <v>0.0</v>
      </c>
      <c r="AE19" s="35">
        <v>0.0</v>
      </c>
      <c r="AF19" s="35">
        <v>0.0</v>
      </c>
      <c r="AG19" s="35">
        <v>0.0</v>
      </c>
      <c r="AH19" s="35">
        <v>0.0</v>
      </c>
      <c r="AI19" s="35">
        <v>0.0</v>
      </c>
      <c r="AJ19" s="35">
        <v>0.0</v>
      </c>
      <c r="AK19" s="35">
        <v>0.0</v>
      </c>
      <c r="AL19" s="35">
        <v>0.0</v>
      </c>
      <c r="AM19" s="35">
        <v>0.0</v>
      </c>
      <c r="AN19" s="35">
        <v>0.0</v>
      </c>
      <c r="AO19" s="35">
        <v>0.0</v>
      </c>
      <c r="AP19" s="35">
        <v>0.0</v>
      </c>
      <c r="AQ19" s="35">
        <v>0.0</v>
      </c>
      <c r="AR19" s="35">
        <v>0.0</v>
      </c>
      <c r="AS19" s="35">
        <v>0.0</v>
      </c>
      <c r="AT19" s="35">
        <v>0.0</v>
      </c>
      <c r="AU19" s="35">
        <v>0.0</v>
      </c>
      <c r="AV19" s="35">
        <v>0.0</v>
      </c>
      <c r="AW19" s="35">
        <v>0.0</v>
      </c>
      <c r="AX19" s="35">
        <v>0.0</v>
      </c>
      <c r="AY19" s="35">
        <v>0.0</v>
      </c>
      <c r="AZ19" s="35">
        <v>0.0</v>
      </c>
      <c r="BA19" s="35">
        <v>0.0</v>
      </c>
      <c r="BB19" s="35">
        <v>0.0</v>
      </c>
      <c r="BC19" s="35">
        <v>0.0</v>
      </c>
      <c r="BD19" s="35">
        <v>0.0</v>
      </c>
      <c r="BE19" s="35">
        <v>0.0</v>
      </c>
      <c r="BF19" s="35">
        <v>0.0</v>
      </c>
      <c r="BG19" s="35">
        <v>0.0</v>
      </c>
      <c r="BH19" s="35">
        <v>0.0</v>
      </c>
      <c r="BI19" s="35">
        <v>0.0</v>
      </c>
      <c r="BJ19" s="35">
        <v>0.0</v>
      </c>
      <c r="BK19" s="35">
        <v>0.0</v>
      </c>
      <c r="BL19" s="35">
        <v>0.0</v>
      </c>
    </row>
    <row r="20" ht="24.75" customHeight="1">
      <c r="A20" s="1"/>
      <c r="B20" s="1"/>
      <c r="C20" s="1"/>
      <c r="D20" s="1"/>
      <c r="E20" s="1"/>
      <c r="F20" s="1"/>
      <c r="G20" s="1"/>
      <c r="H20" s="1"/>
      <c r="I20" s="1"/>
      <c r="J20" s="1"/>
      <c r="K20" s="1"/>
    </row>
    <row r="21" ht="24.75" customHeight="1">
      <c r="A21" s="1"/>
      <c r="B21" s="1"/>
      <c r="C21" s="1"/>
      <c r="D21" s="1"/>
      <c r="E21" s="1"/>
      <c r="F21" s="1"/>
      <c r="G21" s="1"/>
      <c r="H21" s="1"/>
      <c r="I21" s="1"/>
      <c r="J21" s="1"/>
      <c r="K21" s="1"/>
    </row>
    <row r="22" ht="27.0" customHeight="1">
      <c r="A22" s="1"/>
      <c r="B22" s="1"/>
      <c r="C22" s="5" t="s">
        <v>96</v>
      </c>
      <c r="D22" s="5"/>
      <c r="E22" s="5"/>
      <c r="F22" s="5"/>
      <c r="G22" s="5"/>
      <c r="H22" s="5"/>
      <c r="I22" s="5"/>
      <c r="J22" s="1"/>
      <c r="K22" s="1"/>
    </row>
    <row r="23" ht="24.75" customHeight="1">
      <c r="A23" s="1"/>
      <c r="B23" s="1"/>
      <c r="C23" s="1"/>
      <c r="D23" s="1"/>
      <c r="E23" s="1"/>
      <c r="F23" s="1"/>
      <c r="G23" s="1"/>
      <c r="H23" s="1"/>
      <c r="I23" s="1"/>
      <c r="J23" s="1"/>
      <c r="K23" s="1"/>
    </row>
    <row r="24" ht="24.75" customHeight="1">
      <c r="A24" s="1"/>
      <c r="B24" s="1"/>
      <c r="C24" s="1" t="s">
        <v>100</v>
      </c>
      <c r="D24" s="38" t="s">
        <v>101</v>
      </c>
      <c r="J24" s="1"/>
      <c r="K24" s="1"/>
    </row>
    <row r="25" ht="24.75" customHeight="1">
      <c r="A25" s="1"/>
      <c r="B25" s="1"/>
      <c r="C25" s="1"/>
      <c r="J25" s="1"/>
      <c r="K25" s="1"/>
    </row>
    <row r="26" ht="24.75" customHeight="1">
      <c r="A26" s="1"/>
      <c r="B26" s="1"/>
      <c r="C26" s="1"/>
      <c r="D26" s="1"/>
      <c r="E26" s="1"/>
      <c r="F26" s="1"/>
      <c r="G26" s="1"/>
      <c r="H26" s="1"/>
      <c r="I26" s="1"/>
      <c r="J26" s="1"/>
      <c r="K26" s="1"/>
    </row>
    <row r="27" ht="24.75" customHeight="1">
      <c r="A27" s="1"/>
      <c r="B27" s="1"/>
      <c r="C27" s="1" t="s">
        <v>102</v>
      </c>
      <c r="D27" s="38" t="s">
        <v>103</v>
      </c>
      <c r="J27" s="1"/>
      <c r="K27" s="1"/>
    </row>
    <row r="28" ht="24.75" customHeight="1">
      <c r="A28" s="1"/>
      <c r="B28" s="1"/>
      <c r="C28" s="1"/>
      <c r="J28" s="1"/>
      <c r="K28" s="1"/>
    </row>
    <row r="29" ht="24.75" customHeight="1">
      <c r="A29" s="1"/>
      <c r="B29" s="1"/>
      <c r="C29" s="1"/>
      <c r="D29" s="1"/>
      <c r="E29" s="1"/>
      <c r="F29" s="1"/>
      <c r="G29" s="1"/>
      <c r="H29" s="1"/>
      <c r="I29" s="1"/>
      <c r="J29" s="1"/>
      <c r="K29" s="1"/>
    </row>
    <row r="30" ht="24.75" customHeight="1">
      <c r="A30" s="1"/>
      <c r="B30" s="1"/>
      <c r="C30" s="1" t="s">
        <v>104</v>
      </c>
      <c r="D30" s="38" t="s">
        <v>105</v>
      </c>
      <c r="J30" s="1"/>
      <c r="K30" s="1"/>
    </row>
    <row r="31" ht="24.75" customHeight="1">
      <c r="A31" s="1"/>
      <c r="B31" s="1"/>
      <c r="C31" s="1"/>
      <c r="J31" s="1"/>
      <c r="K31" s="1"/>
    </row>
    <row r="32" ht="24.75" customHeight="1">
      <c r="A32" s="1"/>
      <c r="B32" s="1"/>
      <c r="C32" s="1"/>
      <c r="D32" s="1"/>
      <c r="E32" s="1"/>
      <c r="F32" s="1"/>
      <c r="G32" s="1"/>
      <c r="H32" s="1"/>
      <c r="I32" s="1"/>
      <c r="J32" s="1"/>
      <c r="K32" s="1"/>
    </row>
    <row r="33" ht="24.75" customHeight="1">
      <c r="A33" s="1"/>
      <c r="B33" s="1"/>
      <c r="C33" s="1" t="s">
        <v>107</v>
      </c>
      <c r="D33" s="38" t="s">
        <v>108</v>
      </c>
      <c r="J33" s="1"/>
      <c r="K33" s="1"/>
    </row>
    <row r="34" ht="24.75" customHeight="1">
      <c r="A34" s="1"/>
      <c r="B34" s="1"/>
      <c r="C34" s="1"/>
      <c r="J34" s="1"/>
      <c r="K34" s="1"/>
    </row>
    <row r="35" ht="24.75" customHeight="1">
      <c r="A35" s="1"/>
      <c r="B35" s="1"/>
      <c r="C35" s="1"/>
      <c r="D35" s="1"/>
      <c r="E35" s="1"/>
      <c r="F35" s="1"/>
      <c r="G35" s="1"/>
      <c r="H35" s="1"/>
      <c r="I35" s="1"/>
      <c r="J35" s="1"/>
      <c r="K35" s="1"/>
    </row>
    <row r="36" ht="24.75" customHeight="1">
      <c r="A36" s="1"/>
      <c r="B36" s="1"/>
      <c r="C36" s="1" t="s">
        <v>109</v>
      </c>
      <c r="D36" s="38" t="s">
        <v>110</v>
      </c>
      <c r="J36" s="1"/>
      <c r="K36" s="1"/>
    </row>
    <row r="37" ht="24.75" customHeight="1">
      <c r="A37" s="1"/>
      <c r="B37" s="1"/>
      <c r="C37" s="1"/>
      <c r="J37" s="1"/>
      <c r="K37" s="1"/>
    </row>
    <row r="38" ht="24.75" customHeight="1">
      <c r="A38" s="1"/>
      <c r="B38" s="1"/>
      <c r="C38" s="1"/>
      <c r="D38" s="1"/>
      <c r="E38" s="1"/>
      <c r="F38" s="1"/>
      <c r="G38" s="1"/>
      <c r="H38" s="1"/>
      <c r="I38" s="1"/>
      <c r="J38" s="1"/>
      <c r="K38" s="1"/>
    </row>
    <row r="39" ht="24.75" customHeight="1">
      <c r="A39" s="1"/>
      <c r="B39" s="1"/>
      <c r="C39" s="26" t="s">
        <v>112</v>
      </c>
      <c r="D39" s="38" t="s">
        <v>113</v>
      </c>
      <c r="J39" s="1"/>
      <c r="K39" s="1"/>
    </row>
    <row r="40" ht="24.75" customHeight="1">
      <c r="A40" s="1"/>
      <c r="B40" s="1"/>
      <c r="C40" s="1"/>
      <c r="J40" s="1"/>
      <c r="K40" s="1"/>
    </row>
    <row r="41" ht="24.75" customHeight="1">
      <c r="A41" s="1"/>
      <c r="B41" s="1"/>
      <c r="C41" s="1"/>
      <c r="D41" s="1"/>
      <c r="E41" s="1"/>
      <c r="F41" s="1"/>
      <c r="G41" s="1"/>
      <c r="H41" s="1"/>
      <c r="I41" s="1"/>
      <c r="J41" s="1"/>
      <c r="K41" s="1"/>
    </row>
    <row r="42" ht="24.75" customHeight="1">
      <c r="A42" s="1"/>
      <c r="B42" s="1"/>
      <c r="C42" s="1" t="s">
        <v>115</v>
      </c>
      <c r="D42" s="38" t="s">
        <v>117</v>
      </c>
      <c r="J42" s="1"/>
      <c r="K42" s="1"/>
    </row>
    <row r="43" ht="24.75" customHeight="1">
      <c r="A43" s="1"/>
      <c r="B43" s="1"/>
      <c r="C43" s="1"/>
      <c r="J43" s="1"/>
      <c r="K43" s="1"/>
    </row>
    <row r="44" ht="24.75" customHeight="1">
      <c r="A44" s="1"/>
      <c r="B44" s="1"/>
      <c r="C44" s="1"/>
      <c r="D44" s="1"/>
      <c r="E44" s="1"/>
      <c r="F44" s="1"/>
      <c r="G44" s="1"/>
      <c r="H44" s="1"/>
      <c r="I44" s="1"/>
      <c r="J44" s="1"/>
      <c r="K44" s="1"/>
    </row>
    <row r="45" ht="24.75" customHeight="1">
      <c r="A45" s="1"/>
      <c r="B45" s="1"/>
      <c r="C45" s="1" t="s">
        <v>118</v>
      </c>
      <c r="D45" s="38" t="s">
        <v>119</v>
      </c>
      <c r="J45" s="1"/>
      <c r="K45" s="1"/>
    </row>
    <row r="46" ht="24.75" customHeight="1">
      <c r="A46" s="1"/>
      <c r="B46" s="1"/>
      <c r="C46" s="1"/>
      <c r="J46" s="1"/>
      <c r="K46" s="1"/>
    </row>
    <row r="47" ht="24.75" customHeight="1">
      <c r="A47" s="1"/>
      <c r="B47" s="1"/>
      <c r="C47" s="1"/>
      <c r="D47" s="1"/>
      <c r="E47" s="1"/>
      <c r="F47" s="1"/>
      <c r="G47" s="1"/>
      <c r="H47" s="1"/>
      <c r="I47" s="1"/>
      <c r="J47" s="1"/>
      <c r="K47" s="1"/>
    </row>
    <row r="48" ht="24.75" customHeight="1">
      <c r="A48" s="1"/>
      <c r="B48" s="1"/>
      <c r="C48" s="1"/>
      <c r="D48" s="1"/>
      <c r="E48" s="1"/>
      <c r="F48" s="1"/>
      <c r="G48" s="1"/>
      <c r="H48" s="1"/>
      <c r="I48" s="1"/>
      <c r="J48" s="1"/>
      <c r="K48" s="1"/>
    </row>
    <row r="49" ht="24.75" customHeight="1">
      <c r="A49" s="1"/>
      <c r="B49" s="1"/>
      <c r="C49" s="1"/>
      <c r="D49" s="1"/>
      <c r="E49" s="1"/>
      <c r="F49" s="1"/>
      <c r="G49" s="1"/>
      <c r="H49" s="1"/>
      <c r="I49" s="1"/>
      <c r="J49" s="1"/>
      <c r="K49" s="1"/>
    </row>
    <row r="50" ht="24.75" customHeight="1">
      <c r="A50" s="1"/>
      <c r="B50" s="1"/>
      <c r="C50" s="1"/>
      <c r="D50" s="1"/>
      <c r="E50" s="1"/>
      <c r="F50" s="1"/>
      <c r="G50" s="1"/>
      <c r="H50" s="1"/>
      <c r="I50" s="1"/>
      <c r="J50" s="1"/>
      <c r="K50" s="1"/>
    </row>
    <row r="51" ht="24.75" customHeight="1">
      <c r="A51" s="1"/>
      <c r="B51" s="1"/>
      <c r="C51" s="1"/>
      <c r="D51" s="1"/>
      <c r="E51" s="1"/>
      <c r="F51" s="1"/>
      <c r="G51" s="1"/>
      <c r="H51" s="1"/>
      <c r="I51" s="1"/>
      <c r="J51" s="1"/>
      <c r="K51" s="1"/>
    </row>
    <row r="52" ht="24.75" customHeight="1">
      <c r="A52" s="1"/>
      <c r="B52" s="1"/>
      <c r="C52" s="1"/>
      <c r="D52" s="1"/>
      <c r="E52" s="1"/>
      <c r="F52" s="1"/>
      <c r="G52" s="1"/>
      <c r="H52" s="1"/>
      <c r="I52" s="1"/>
      <c r="J52" s="1"/>
      <c r="K52" s="1"/>
    </row>
    <row r="53" ht="24.75" customHeight="1">
      <c r="A53" s="1"/>
      <c r="B53" s="1"/>
      <c r="C53" s="1"/>
      <c r="D53" s="1"/>
      <c r="E53" s="1"/>
      <c r="F53" s="1"/>
      <c r="G53" s="1"/>
      <c r="H53" s="1"/>
      <c r="I53" s="1"/>
      <c r="J53" s="1"/>
      <c r="K53" s="1"/>
    </row>
    <row r="54" ht="24.75" customHeight="1">
      <c r="A54" s="1"/>
      <c r="B54" s="1"/>
      <c r="C54" s="1"/>
      <c r="D54" s="1"/>
      <c r="E54" s="1"/>
      <c r="F54" s="1"/>
      <c r="G54" s="1"/>
      <c r="H54" s="1"/>
      <c r="I54" s="1"/>
      <c r="J54" s="1"/>
      <c r="K54" s="1"/>
    </row>
    <row r="55" ht="24.75" customHeight="1">
      <c r="A55" s="1"/>
      <c r="B55" s="1"/>
      <c r="C55" s="1"/>
      <c r="D55" s="1"/>
      <c r="E55" s="1"/>
      <c r="F55" s="1"/>
      <c r="G55" s="1"/>
      <c r="H55" s="1"/>
      <c r="I55" s="1"/>
      <c r="J55" s="1"/>
      <c r="K55" s="1"/>
    </row>
    <row r="56" ht="24.75" customHeight="1">
      <c r="A56" s="1"/>
      <c r="B56" s="1"/>
      <c r="C56" s="1"/>
      <c r="D56" s="1"/>
      <c r="E56" s="1"/>
      <c r="F56" s="1"/>
      <c r="G56" s="1"/>
      <c r="H56" s="1"/>
      <c r="I56" s="1"/>
      <c r="J56" s="1"/>
      <c r="K56" s="1"/>
    </row>
    <row r="57" ht="24.75" customHeight="1">
      <c r="A57" s="1"/>
      <c r="B57" s="1"/>
      <c r="C57" s="1"/>
      <c r="D57" s="1"/>
      <c r="E57" s="1"/>
      <c r="F57" s="1"/>
      <c r="G57" s="1"/>
      <c r="H57" s="1"/>
      <c r="I57" s="1"/>
      <c r="J57" s="1"/>
      <c r="K57" s="1"/>
    </row>
    <row r="58" ht="24.75" customHeight="1">
      <c r="A58" s="1"/>
      <c r="B58" s="1"/>
      <c r="C58" s="1"/>
      <c r="D58" s="1"/>
      <c r="E58" s="1"/>
      <c r="F58" s="1"/>
      <c r="G58" s="1"/>
      <c r="H58" s="1"/>
      <c r="I58" s="1"/>
      <c r="J58" s="1"/>
      <c r="K58" s="1"/>
    </row>
    <row r="59" ht="24.75" customHeight="1">
      <c r="A59" s="1"/>
      <c r="B59" s="1"/>
      <c r="C59" s="1"/>
      <c r="D59" s="1"/>
      <c r="E59" s="1"/>
      <c r="F59" s="1"/>
      <c r="G59" s="1"/>
      <c r="H59" s="1"/>
      <c r="I59" s="1"/>
      <c r="J59" s="1"/>
      <c r="K59" s="1"/>
    </row>
    <row r="60" ht="24.75" customHeight="1">
      <c r="A60" s="1"/>
      <c r="B60" s="1"/>
      <c r="C60" s="1"/>
      <c r="D60" s="1"/>
      <c r="E60" s="1"/>
      <c r="F60" s="1"/>
      <c r="G60" s="1"/>
      <c r="H60" s="1"/>
      <c r="I60" s="1"/>
      <c r="J60" s="1"/>
      <c r="K60" s="1"/>
    </row>
    <row r="61" ht="24.75" customHeight="1">
      <c r="A61" s="1"/>
      <c r="B61" s="1"/>
      <c r="C61" s="1"/>
      <c r="D61" s="1"/>
      <c r="E61" s="1"/>
      <c r="F61" s="1"/>
      <c r="G61" s="1"/>
      <c r="H61" s="1"/>
      <c r="I61" s="1"/>
      <c r="J61" s="1"/>
      <c r="K61" s="1"/>
    </row>
    <row r="62" ht="24.75" customHeight="1">
      <c r="A62" s="1"/>
      <c r="B62" s="1"/>
      <c r="C62" s="1"/>
      <c r="D62" s="1"/>
      <c r="E62" s="1"/>
      <c r="F62" s="1"/>
      <c r="G62" s="1"/>
      <c r="H62" s="1"/>
      <c r="I62" s="1"/>
      <c r="J62" s="1"/>
      <c r="K62" s="1"/>
    </row>
    <row r="63" ht="24.75" customHeight="1">
      <c r="A63" s="1"/>
      <c r="B63" s="1"/>
      <c r="C63" s="1"/>
      <c r="D63" s="1"/>
      <c r="E63" s="1"/>
      <c r="F63" s="1"/>
      <c r="G63" s="1"/>
      <c r="H63" s="1"/>
      <c r="I63" s="1"/>
      <c r="J63" s="1"/>
      <c r="K63" s="1"/>
    </row>
    <row r="64" ht="24.75" customHeight="1">
      <c r="A64" s="1"/>
      <c r="B64" s="1"/>
      <c r="C64" s="1"/>
      <c r="D64" s="1"/>
      <c r="E64" s="1"/>
      <c r="F64" s="1"/>
      <c r="G64" s="1"/>
      <c r="H64" s="1"/>
      <c r="I64" s="1"/>
      <c r="J64" s="1"/>
      <c r="K64" s="1"/>
    </row>
    <row r="65" ht="24.75" customHeight="1">
      <c r="A65" s="1"/>
      <c r="B65" s="1"/>
      <c r="C65" s="1"/>
      <c r="D65" s="1"/>
      <c r="E65" s="1"/>
      <c r="F65" s="1"/>
      <c r="G65" s="1"/>
      <c r="H65" s="1"/>
      <c r="I65" s="1"/>
      <c r="J65" s="1"/>
      <c r="K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D39:I40"/>
    <mergeCell ref="D42:I43"/>
    <mergeCell ref="D45:I46"/>
    <mergeCell ref="D5:F5"/>
    <mergeCell ref="D7:F7"/>
    <mergeCell ref="D24:I25"/>
    <mergeCell ref="D27:I28"/>
    <mergeCell ref="D30:I31"/>
    <mergeCell ref="D33:I34"/>
    <mergeCell ref="D36:I37"/>
  </mergeCells>
  <dataValidations>
    <dataValidation type="decimal" allowBlank="1" sqref="D11">
      <formula1>1.0</formula1>
      <formula2>50.0</formula2>
    </dataValidation>
  </dataValidations>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B2C3"/>
    <pageSetUpPr/>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0"/>
  <cols>
    <col customWidth="1" min="1" max="2" width="3.0"/>
    <col customWidth="1" min="3" max="3" width="38.0"/>
    <col customWidth="1" min="4" max="4" width="17.0"/>
    <col customWidth="1" min="5" max="64" width="18.25"/>
  </cols>
  <sheetData>
    <row r="1" ht="24.75" customHeight="1">
      <c r="A1" s="1"/>
      <c r="B1" s="1"/>
      <c r="C1" s="1"/>
      <c r="D1" s="1"/>
      <c r="E1" s="1"/>
      <c r="F1" s="1"/>
      <c r="G1" s="1"/>
      <c r="H1" s="1"/>
      <c r="I1" s="1"/>
      <c r="J1" s="1"/>
      <c r="K1" s="1"/>
    </row>
    <row r="2" ht="24.75" customHeight="1">
      <c r="A2" s="1"/>
      <c r="B2" s="1"/>
      <c r="C2" s="2" t="s">
        <v>2</v>
      </c>
      <c r="D2" s="1"/>
      <c r="E2" s="1"/>
      <c r="F2" s="1"/>
      <c r="G2" s="1"/>
      <c r="H2" s="1"/>
      <c r="I2" s="1"/>
      <c r="J2" s="1"/>
      <c r="K2" s="1"/>
    </row>
    <row r="3" ht="24.75" customHeight="1">
      <c r="A3" s="1"/>
      <c r="B3" s="1"/>
      <c r="C3" s="3"/>
      <c r="D3" s="3"/>
      <c r="E3" s="3"/>
      <c r="F3" s="3"/>
      <c r="G3" s="3"/>
      <c r="H3" s="3"/>
      <c r="I3" s="3"/>
      <c r="J3" s="1"/>
      <c r="K3" s="1"/>
    </row>
    <row r="4" ht="27.0" customHeight="1">
      <c r="A4" s="1"/>
      <c r="B4" s="1"/>
      <c r="C4" s="5" t="s">
        <v>4</v>
      </c>
      <c r="D4" s="5"/>
      <c r="E4" s="5"/>
      <c r="F4" s="5"/>
      <c r="G4" s="5"/>
      <c r="H4" s="5"/>
      <c r="I4" s="5"/>
      <c r="J4" s="1"/>
      <c r="K4" s="1"/>
    </row>
    <row r="5" ht="30.0" customHeight="1">
      <c r="A5" s="1"/>
      <c r="B5" s="1"/>
      <c r="C5" s="28" t="s">
        <v>23</v>
      </c>
      <c r="D5" s="29" t="s">
        <v>24</v>
      </c>
      <c r="E5" s="29" t="s">
        <v>25</v>
      </c>
      <c r="F5" s="29" t="s">
        <v>26</v>
      </c>
      <c r="G5" s="29" t="s">
        <v>27</v>
      </c>
      <c r="H5" s="29" t="s">
        <v>28</v>
      </c>
      <c r="I5" s="29" t="s">
        <v>29</v>
      </c>
      <c r="J5" s="29" t="s">
        <v>30</v>
      </c>
      <c r="K5" s="29" t="s">
        <v>31</v>
      </c>
      <c r="L5" s="29" t="s">
        <v>32</v>
      </c>
      <c r="M5" s="29" t="s">
        <v>33</v>
      </c>
      <c r="N5" s="29" t="s">
        <v>34</v>
      </c>
      <c r="O5" s="29" t="s">
        <v>35</v>
      </c>
      <c r="P5" s="29" t="s">
        <v>36</v>
      </c>
      <c r="Q5" s="29" t="s">
        <v>37</v>
      </c>
      <c r="R5" s="29" t="s">
        <v>38</v>
      </c>
      <c r="S5" s="29" t="s">
        <v>39</v>
      </c>
      <c r="T5" s="29" t="s">
        <v>40</v>
      </c>
      <c r="U5" s="29" t="s">
        <v>42</v>
      </c>
      <c r="V5" s="29" t="s">
        <v>43</v>
      </c>
      <c r="W5" s="29" t="s">
        <v>44</v>
      </c>
      <c r="X5" s="29" t="s">
        <v>46</v>
      </c>
      <c r="Y5" s="29" t="s">
        <v>47</v>
      </c>
      <c r="Z5" s="29" t="s">
        <v>48</v>
      </c>
      <c r="AA5" s="29" t="s">
        <v>49</v>
      </c>
      <c r="AB5" s="29" t="s">
        <v>50</v>
      </c>
      <c r="AC5" s="29" t="s">
        <v>51</v>
      </c>
      <c r="AD5" s="29" t="s">
        <v>52</v>
      </c>
      <c r="AE5" s="29" t="s">
        <v>53</v>
      </c>
      <c r="AF5" s="29" t="s">
        <v>54</v>
      </c>
      <c r="AG5" s="29" t="s">
        <v>55</v>
      </c>
      <c r="AH5" s="29" t="s">
        <v>56</v>
      </c>
      <c r="AI5" s="29" t="s">
        <v>57</v>
      </c>
      <c r="AJ5" s="29" t="s">
        <v>58</v>
      </c>
      <c r="AK5" s="29" t="s">
        <v>59</v>
      </c>
      <c r="AL5" s="29" t="s">
        <v>60</v>
      </c>
      <c r="AM5" s="29" t="s">
        <v>61</v>
      </c>
      <c r="AN5" s="29" t="s">
        <v>62</v>
      </c>
      <c r="AO5" s="29" t="s">
        <v>63</v>
      </c>
      <c r="AP5" s="29" t="s">
        <v>64</v>
      </c>
      <c r="AQ5" s="29" t="s">
        <v>65</v>
      </c>
      <c r="AR5" s="29" t="s">
        <v>66</v>
      </c>
      <c r="AS5" s="29" t="s">
        <v>67</v>
      </c>
      <c r="AT5" s="29" t="s">
        <v>68</v>
      </c>
      <c r="AU5" s="29" t="s">
        <v>69</v>
      </c>
      <c r="AV5" s="29" t="s">
        <v>70</v>
      </c>
      <c r="AW5" s="29" t="s">
        <v>71</v>
      </c>
      <c r="AX5" s="29" t="s">
        <v>72</v>
      </c>
      <c r="AY5" s="29" t="s">
        <v>73</v>
      </c>
      <c r="AZ5" s="29" t="s">
        <v>74</v>
      </c>
      <c r="BA5" s="29" t="s">
        <v>75</v>
      </c>
      <c r="BB5" s="29" t="s">
        <v>76</v>
      </c>
      <c r="BC5" s="29" t="s">
        <v>77</v>
      </c>
      <c r="BD5" s="29" t="s">
        <v>78</v>
      </c>
      <c r="BE5" s="29" t="s">
        <v>79</v>
      </c>
      <c r="BF5" s="29" t="s">
        <v>80</v>
      </c>
      <c r="BG5" s="29" t="s">
        <v>81</v>
      </c>
      <c r="BH5" s="29" t="s">
        <v>82</v>
      </c>
      <c r="BI5" s="29" t="s">
        <v>83</v>
      </c>
      <c r="BJ5" s="29" t="s">
        <v>84</v>
      </c>
      <c r="BK5" s="29" t="s">
        <v>85</v>
      </c>
      <c r="BL5" s="29" t="s">
        <v>86</v>
      </c>
    </row>
    <row r="6" ht="24.75" customHeight="1">
      <c r="A6" s="1"/>
      <c r="B6" s="1"/>
      <c r="C6" s="1" t="s">
        <v>89</v>
      </c>
      <c r="D6" s="33">
        <v>0.0</v>
      </c>
      <c r="E6" s="34">
        <f>SUMIF(Cuentas!$D$6:$D$35,"Ingreso",Cuentas!F$6:F$35)</f>
        <v>8333333.333</v>
      </c>
      <c r="F6" s="34">
        <f>SUMIF(Cuentas!$D$6:$D$35,"Ingreso",Cuentas!G$6:G$35)</f>
        <v>8333333.333</v>
      </c>
      <c r="G6" s="34">
        <f>SUMIF(Cuentas!$D$6:$D$35,"Ingreso",Cuentas!H$6:H$35)</f>
        <v>8333333.333</v>
      </c>
      <c r="H6" s="34">
        <f>SUMIF(Cuentas!$D$6:$D$35,"Ingreso",Cuentas!I$6:I$35)</f>
        <v>8333333.333</v>
      </c>
      <c r="I6" s="34">
        <f>SUMIF(Cuentas!$D$6:$D$35,"Ingreso",Cuentas!J$6:J$35)</f>
        <v>8333333.333</v>
      </c>
      <c r="J6" s="34">
        <f>SUMIF(Cuentas!$D$6:$D$35,"Ingreso",Cuentas!K$6:K$35)</f>
        <v>8333333.333</v>
      </c>
      <c r="K6" s="34">
        <f>SUMIF(Cuentas!$D$6:$D$35,"Ingreso",Cuentas!L$6:L$35)</f>
        <v>8333333.333</v>
      </c>
      <c r="L6" s="34">
        <f>SUMIF(Cuentas!$D$6:$D$35,"Ingreso",Cuentas!M$6:M$35)</f>
        <v>8333333.333</v>
      </c>
      <c r="M6" s="34">
        <f>SUMIF(Cuentas!$D$6:$D$35,"Ingreso",Cuentas!N$6:N$35)</f>
        <v>8333333.333</v>
      </c>
      <c r="N6" s="34">
        <f>SUMIF(Cuentas!$D$6:$D$35,"Ingreso",Cuentas!O$6:O$35)</f>
        <v>8333333.333</v>
      </c>
      <c r="O6" s="34">
        <f>SUMIF(Cuentas!$D$6:$D$35,"Ingreso",Cuentas!P$6:P$35)</f>
        <v>8333333.333</v>
      </c>
      <c r="P6" s="34">
        <f>SUMIF(Cuentas!$D$6:$D$35,"Ingreso",Cuentas!Q$6:Q$35)</f>
        <v>8333333.333</v>
      </c>
      <c r="Q6" s="34">
        <f>SUMIF(Cuentas!$D$6:$D$35,"Ingreso",Cuentas!R$6:R$35)</f>
        <v>9166666.667</v>
      </c>
      <c r="R6" s="34">
        <f>SUMIF(Cuentas!$D$6:$D$35,"Ingreso",Cuentas!S$6:S$35)</f>
        <v>9166666.667</v>
      </c>
      <c r="S6" s="34">
        <f>SUMIF(Cuentas!$D$6:$D$35,"Ingreso",Cuentas!T$6:T$35)</f>
        <v>9166666.667</v>
      </c>
      <c r="T6" s="34">
        <f>SUMIF(Cuentas!$D$6:$D$35,"Ingreso",Cuentas!U$6:U$35)</f>
        <v>9166666.667</v>
      </c>
      <c r="U6" s="34">
        <f>SUMIF(Cuentas!$D$6:$D$35,"Ingreso",Cuentas!V$6:V$35)</f>
        <v>9166666.667</v>
      </c>
      <c r="V6" s="34">
        <f>SUMIF(Cuentas!$D$6:$D$35,"Ingreso",Cuentas!W$6:W$35)</f>
        <v>9166666.667</v>
      </c>
      <c r="W6" s="34">
        <f>SUMIF(Cuentas!$D$6:$D$35,"Ingreso",Cuentas!X$6:X$35)</f>
        <v>9166666.667</v>
      </c>
      <c r="X6" s="34">
        <f>SUMIF(Cuentas!$D$6:$D$35,"Ingreso",Cuentas!Y$6:Y$35)</f>
        <v>9166666.667</v>
      </c>
      <c r="Y6" s="34">
        <f>SUMIF(Cuentas!$D$6:$D$35,"Ingreso",Cuentas!Z$6:Z$35)</f>
        <v>9166666.667</v>
      </c>
      <c r="Z6" s="34">
        <f>SUMIF(Cuentas!$D$6:$D$35,"Ingreso",Cuentas!AA$6:AA$35)</f>
        <v>9166666.667</v>
      </c>
      <c r="AA6" s="34">
        <f>SUMIF(Cuentas!$D$6:$D$35,"Ingreso",Cuentas!AB$6:AB$35)</f>
        <v>9166666.667</v>
      </c>
      <c r="AB6" s="34">
        <f>SUMIF(Cuentas!$D$6:$D$35,"Ingreso",Cuentas!AC$6:AC$35)</f>
        <v>9166666.667</v>
      </c>
      <c r="AC6" s="34">
        <f>SUMIF(Cuentas!$D$6:$D$35,"Ingreso",Cuentas!AD$6:AD$35)</f>
        <v>10083333.33</v>
      </c>
      <c r="AD6" s="34">
        <f>SUMIF(Cuentas!$D$6:$D$35,"Ingreso",Cuentas!AE$6:AE$35)</f>
        <v>10083333.33</v>
      </c>
      <c r="AE6" s="34">
        <f>SUMIF(Cuentas!$D$6:$D$35,"Ingreso",Cuentas!AF$6:AF$35)</f>
        <v>10083333.33</v>
      </c>
      <c r="AF6" s="34">
        <f>SUMIF(Cuentas!$D$6:$D$35,"Ingreso",Cuentas!AG$6:AG$35)</f>
        <v>10083333.33</v>
      </c>
      <c r="AG6" s="34">
        <f>SUMIF(Cuentas!$D$6:$D$35,"Ingreso",Cuentas!AH$6:AH$35)</f>
        <v>10083333.33</v>
      </c>
      <c r="AH6" s="34">
        <f>SUMIF(Cuentas!$D$6:$D$35,"Ingreso",Cuentas!AI$6:AI$35)</f>
        <v>10083333.33</v>
      </c>
      <c r="AI6" s="34">
        <f>SUMIF(Cuentas!$D$6:$D$35,"Ingreso",Cuentas!AJ$6:AJ$35)</f>
        <v>10083333.33</v>
      </c>
      <c r="AJ6" s="34">
        <f>SUMIF(Cuentas!$D$6:$D$35,"Ingreso",Cuentas!AK$6:AK$35)</f>
        <v>10083333.33</v>
      </c>
      <c r="AK6" s="34">
        <f>SUMIF(Cuentas!$D$6:$D$35,"Ingreso",Cuentas!AL$6:AL$35)</f>
        <v>10083333.33</v>
      </c>
      <c r="AL6" s="34">
        <f>SUMIF(Cuentas!$D$6:$D$35,"Ingreso",Cuentas!AM$6:AM$35)</f>
        <v>10083333.33</v>
      </c>
      <c r="AM6" s="34">
        <f>SUMIF(Cuentas!$D$6:$D$35,"Ingreso",Cuentas!AN$6:AN$35)</f>
        <v>10083333.33</v>
      </c>
      <c r="AN6" s="34">
        <f>SUMIF(Cuentas!$D$6:$D$35,"Ingreso",Cuentas!AO$6:AO$35)</f>
        <v>10083333.33</v>
      </c>
      <c r="AO6" s="34">
        <f>SUMIF(Cuentas!$D$6:$D$35,"Ingreso",Cuentas!AP$6:AP$35)</f>
        <v>11091666.67</v>
      </c>
      <c r="AP6" s="34">
        <f>SUMIF(Cuentas!$D$6:$D$35,"Ingreso",Cuentas!AQ$6:AQ$35)</f>
        <v>11091666.67</v>
      </c>
      <c r="AQ6" s="34">
        <f>SUMIF(Cuentas!$D$6:$D$35,"Ingreso",Cuentas!AR$6:AR$35)</f>
        <v>11091666.67</v>
      </c>
      <c r="AR6" s="34">
        <f>SUMIF(Cuentas!$D$6:$D$35,"Ingreso",Cuentas!AS$6:AS$35)</f>
        <v>11091666.67</v>
      </c>
      <c r="AS6" s="34">
        <f>SUMIF(Cuentas!$D$6:$D$35,"Ingreso",Cuentas!AT$6:AT$35)</f>
        <v>11091666.67</v>
      </c>
      <c r="AT6" s="34">
        <f>SUMIF(Cuentas!$D$6:$D$35,"Ingreso",Cuentas!AU$6:AU$35)</f>
        <v>11091666.67</v>
      </c>
      <c r="AU6" s="34">
        <f>SUMIF(Cuentas!$D$6:$D$35,"Ingreso",Cuentas!AV$6:AV$35)</f>
        <v>11091666.67</v>
      </c>
      <c r="AV6" s="34">
        <f>SUMIF(Cuentas!$D$6:$D$35,"Ingreso",Cuentas!AW$6:AW$35)</f>
        <v>11091666.67</v>
      </c>
      <c r="AW6" s="34">
        <f>SUMIF(Cuentas!$D$6:$D$35,"Ingreso",Cuentas!AX$6:AX$35)</f>
        <v>11091666.67</v>
      </c>
      <c r="AX6" s="34">
        <f>SUMIF(Cuentas!$D$6:$D$35,"Ingreso",Cuentas!AY$6:AY$35)</f>
        <v>11091666.67</v>
      </c>
      <c r="AY6" s="34">
        <f>SUMIF(Cuentas!$D$6:$D$35,"Ingreso",Cuentas!AZ$6:AZ$35)</f>
        <v>11091666.67</v>
      </c>
      <c r="AZ6" s="34">
        <f>SUMIF(Cuentas!$D$6:$D$35,"Ingreso",Cuentas!BA$6:BA$35)</f>
        <v>11091666.67</v>
      </c>
      <c r="BA6" s="34">
        <f>SUMIF(Cuentas!$D$6:$D$35,"Ingreso",Cuentas!BB$6:BB$35)</f>
        <v>12200833.33</v>
      </c>
      <c r="BB6" s="34">
        <f>SUMIF(Cuentas!$D$6:$D$35,"Ingreso",Cuentas!BC$6:BC$35)</f>
        <v>12200833.33</v>
      </c>
      <c r="BC6" s="34">
        <f>SUMIF(Cuentas!$D$6:$D$35,"Ingreso",Cuentas!BD$6:BD$35)</f>
        <v>12200833.33</v>
      </c>
      <c r="BD6" s="34">
        <f>SUMIF(Cuentas!$D$6:$D$35,"Ingreso",Cuentas!BE$6:BE$35)</f>
        <v>12200833.33</v>
      </c>
      <c r="BE6" s="34">
        <f>SUMIF(Cuentas!$D$6:$D$35,"Ingreso",Cuentas!BF$6:BF$35)</f>
        <v>12200833.33</v>
      </c>
      <c r="BF6" s="34">
        <f>SUMIF(Cuentas!$D$6:$D$35,"Ingreso",Cuentas!BG$6:BG$35)</f>
        <v>12200833.33</v>
      </c>
      <c r="BG6" s="34">
        <f>SUMIF(Cuentas!$D$6:$D$35,"Ingreso",Cuentas!BH$6:BH$35)</f>
        <v>12200833.33</v>
      </c>
      <c r="BH6" s="34">
        <f>SUMIF(Cuentas!$D$6:$D$35,"Ingreso",Cuentas!BI$6:BI$35)</f>
        <v>12200833.33</v>
      </c>
      <c r="BI6" s="34">
        <f>SUMIF(Cuentas!$D$6:$D$35,"Ingreso",Cuentas!BJ$6:BJ$35)</f>
        <v>12200833.33</v>
      </c>
      <c r="BJ6" s="34">
        <f>SUMIF(Cuentas!$D$6:$D$35,"Ingreso",Cuentas!BK$6:BK$35)</f>
        <v>12200833.33</v>
      </c>
      <c r="BK6" s="34">
        <f>SUMIF(Cuentas!$D$6:$D$35,"Ingreso",Cuentas!BL$6:BL$35)</f>
        <v>12200833.33</v>
      </c>
      <c r="BL6" s="34">
        <f>SUMIF(Cuentas!$D$6:$D$35,"Ingreso",Cuentas!BM$6:BM$35)</f>
        <v>12200833.33</v>
      </c>
    </row>
    <row r="7" ht="24.75" customHeight="1">
      <c r="A7" s="1"/>
      <c r="B7" s="1"/>
      <c r="C7" s="1" t="s">
        <v>134</v>
      </c>
      <c r="D7" s="33">
        <v>0.0</v>
      </c>
      <c r="E7" s="34">
        <f>-E6*Supuestos!E18</f>
        <v>-2916666.667</v>
      </c>
      <c r="F7" s="34">
        <f>-F6*Supuestos!F18</f>
        <v>-2916666.667</v>
      </c>
      <c r="G7" s="34">
        <f>-G6*Supuestos!G18</f>
        <v>-2916666.667</v>
      </c>
      <c r="H7" s="34">
        <f>-H6*Supuestos!H18</f>
        <v>-2916666.667</v>
      </c>
      <c r="I7" s="34">
        <f>-I6*Supuestos!I18</f>
        <v>-2916666.667</v>
      </c>
      <c r="J7" s="34">
        <f>-J6*Supuestos!J18</f>
        <v>-2916666.667</v>
      </c>
      <c r="K7" s="34">
        <f>-K6*Supuestos!K18</f>
        <v>-2916666.667</v>
      </c>
      <c r="L7" s="34">
        <f>-L6*Supuestos!L18</f>
        <v>-2916666.667</v>
      </c>
      <c r="M7" s="34">
        <f>-M6*Supuestos!M18</f>
        <v>-2916666.667</v>
      </c>
      <c r="N7" s="34">
        <f>-N6*Supuestos!N18</f>
        <v>-2916666.667</v>
      </c>
      <c r="O7" s="34">
        <f>-O6*Supuestos!O18</f>
        <v>-2916666.667</v>
      </c>
      <c r="P7" s="34">
        <f>-P6*Supuestos!P18</f>
        <v>-2916666.667</v>
      </c>
      <c r="Q7" s="34">
        <f>-Q6*Supuestos!Q18</f>
        <v>-3208333.333</v>
      </c>
      <c r="R7" s="34">
        <f>-R6*Supuestos!R18</f>
        <v>-3208333.333</v>
      </c>
      <c r="S7" s="34">
        <f>-S6*Supuestos!S18</f>
        <v>-3208333.333</v>
      </c>
      <c r="T7" s="34">
        <f>-T6*Supuestos!T18</f>
        <v>-3208333.333</v>
      </c>
      <c r="U7" s="34">
        <f>-U6*Supuestos!U18</f>
        <v>-3208333.333</v>
      </c>
      <c r="V7" s="34">
        <f>-V6*Supuestos!V18</f>
        <v>-3208333.333</v>
      </c>
      <c r="W7" s="34">
        <f>-W6*Supuestos!W18</f>
        <v>-3208333.333</v>
      </c>
      <c r="X7" s="34">
        <f>-X6*Supuestos!X18</f>
        <v>-3208333.333</v>
      </c>
      <c r="Y7" s="34">
        <f>-Y6*Supuestos!Y18</f>
        <v>-3208333.333</v>
      </c>
      <c r="Z7" s="34">
        <f>-Z6*Supuestos!Z18</f>
        <v>-3208333.333</v>
      </c>
      <c r="AA7" s="34">
        <f>-AA6*Supuestos!AA18</f>
        <v>-3208333.333</v>
      </c>
      <c r="AB7" s="34">
        <f>-AB6*Supuestos!AB18</f>
        <v>-3208333.333</v>
      </c>
      <c r="AC7" s="34">
        <f>-AC6*Supuestos!AC18</f>
        <v>-3529166.667</v>
      </c>
      <c r="AD7" s="34">
        <f>-AD6*Supuestos!AD18</f>
        <v>-3529166.667</v>
      </c>
      <c r="AE7" s="34">
        <f>-AE6*Supuestos!AE18</f>
        <v>-3529166.667</v>
      </c>
      <c r="AF7" s="34">
        <f>-AF6*Supuestos!AF18</f>
        <v>-3529166.667</v>
      </c>
      <c r="AG7" s="34">
        <f>-AG6*Supuestos!AG18</f>
        <v>-3529166.667</v>
      </c>
      <c r="AH7" s="34">
        <f>-AH6*Supuestos!AH18</f>
        <v>-3529166.667</v>
      </c>
      <c r="AI7" s="34">
        <f>-AI6*Supuestos!AI18</f>
        <v>-3529166.667</v>
      </c>
      <c r="AJ7" s="34">
        <f>-AJ6*Supuestos!AJ18</f>
        <v>-3529166.667</v>
      </c>
      <c r="AK7" s="34">
        <f>-AK6*Supuestos!AK18</f>
        <v>-3529166.667</v>
      </c>
      <c r="AL7" s="34">
        <f>-AL6*Supuestos!AL18</f>
        <v>-3529166.667</v>
      </c>
      <c r="AM7" s="34">
        <f>-AM6*Supuestos!AM18</f>
        <v>-3529166.667</v>
      </c>
      <c r="AN7" s="34">
        <f>-AN6*Supuestos!AN18</f>
        <v>-3529166.667</v>
      </c>
      <c r="AO7" s="34">
        <f>-AO6*Supuestos!AO18</f>
        <v>-3882083.333</v>
      </c>
      <c r="AP7" s="34">
        <f>-AP6*Supuestos!AP18</f>
        <v>-3882083.333</v>
      </c>
      <c r="AQ7" s="34">
        <f>-AQ6*Supuestos!AQ18</f>
        <v>-3882083.333</v>
      </c>
      <c r="AR7" s="34">
        <f>-AR6*Supuestos!AR18</f>
        <v>-3882083.333</v>
      </c>
      <c r="AS7" s="34">
        <f>-AS6*Supuestos!AS18</f>
        <v>-3882083.333</v>
      </c>
      <c r="AT7" s="34">
        <f>-AT6*Supuestos!AT18</f>
        <v>-3882083.333</v>
      </c>
      <c r="AU7" s="34">
        <f>-AU6*Supuestos!AU18</f>
        <v>-3882083.333</v>
      </c>
      <c r="AV7" s="34">
        <f>-AV6*Supuestos!AV18</f>
        <v>-3882083.333</v>
      </c>
      <c r="AW7" s="34">
        <f>-AW6*Supuestos!AW18</f>
        <v>-3882083.333</v>
      </c>
      <c r="AX7" s="34">
        <f>-AX6*Supuestos!AX18</f>
        <v>-3882083.333</v>
      </c>
      <c r="AY7" s="34">
        <f>-AY6*Supuestos!AY18</f>
        <v>-3882083.333</v>
      </c>
      <c r="AZ7" s="34">
        <f>-AZ6*Supuestos!AZ18</f>
        <v>-3882083.333</v>
      </c>
      <c r="BA7" s="34">
        <f>-BA6*Supuestos!BA18</f>
        <v>-4270291.667</v>
      </c>
      <c r="BB7" s="34">
        <f>-BB6*Supuestos!BB18</f>
        <v>-4270291.667</v>
      </c>
      <c r="BC7" s="34">
        <f>-BC6*Supuestos!BC18</f>
        <v>-4270291.667</v>
      </c>
      <c r="BD7" s="34">
        <f>-BD6*Supuestos!BD18</f>
        <v>-4270291.667</v>
      </c>
      <c r="BE7" s="34">
        <f>-BE6*Supuestos!BE18</f>
        <v>-4270291.667</v>
      </c>
      <c r="BF7" s="34">
        <f>-BF6*Supuestos!BF18</f>
        <v>-4270291.667</v>
      </c>
      <c r="BG7" s="34">
        <f>-BG6*Supuestos!BG18</f>
        <v>-4270291.667</v>
      </c>
      <c r="BH7" s="34">
        <f>-BH6*Supuestos!BH18</f>
        <v>-4270291.667</v>
      </c>
      <c r="BI7" s="34">
        <f>-BI6*Supuestos!BI18</f>
        <v>-4270291.667</v>
      </c>
      <c r="BJ7" s="34">
        <f>-BJ6*Supuestos!BJ18</f>
        <v>-4270291.667</v>
      </c>
      <c r="BK7" s="34">
        <f>-BK6*Supuestos!BK18</f>
        <v>-4270291.667</v>
      </c>
      <c r="BL7" s="34">
        <f>-BL6*Supuestos!BL18</f>
        <v>-4270291.667</v>
      </c>
    </row>
    <row r="8" ht="24.75" customHeight="1">
      <c r="A8" s="1"/>
      <c r="B8" s="1"/>
      <c r="C8" s="1" t="s">
        <v>140</v>
      </c>
      <c r="D8" s="33">
        <v>0.0</v>
      </c>
      <c r="E8" s="34">
        <f>-SUMIF(Cuentas!$D$6:$D$35,"Costo fijo",Cuentas!F$6:F$35)</f>
        <v>-2250000</v>
      </c>
      <c r="F8" s="34">
        <f>-SUMIF(Cuentas!$D$6:$D$35,"Costo fijo",Cuentas!G$6:G$35)</f>
        <v>-2250000</v>
      </c>
      <c r="G8" s="34">
        <f>-SUMIF(Cuentas!$D$6:$D$35,"Costo fijo",Cuentas!H$6:H$35)</f>
        <v>-2250000</v>
      </c>
      <c r="H8" s="34">
        <f>-SUMIF(Cuentas!$D$6:$D$35,"Costo fijo",Cuentas!I$6:I$35)</f>
        <v>-2250000</v>
      </c>
      <c r="I8" s="34">
        <f>-SUMIF(Cuentas!$D$6:$D$35,"Costo fijo",Cuentas!J$6:J$35)</f>
        <v>-2250000</v>
      </c>
      <c r="J8" s="34">
        <f>-SUMIF(Cuentas!$D$6:$D$35,"Costo fijo",Cuentas!K$6:K$35)</f>
        <v>-2250000</v>
      </c>
      <c r="K8" s="34">
        <f>-SUMIF(Cuentas!$D$6:$D$35,"Costo fijo",Cuentas!L$6:L$35)</f>
        <v>-2250000</v>
      </c>
      <c r="L8" s="34">
        <f>-SUMIF(Cuentas!$D$6:$D$35,"Costo fijo",Cuentas!M$6:M$35)</f>
        <v>-2250000</v>
      </c>
      <c r="M8" s="34">
        <f>-SUMIF(Cuentas!$D$6:$D$35,"Costo fijo",Cuentas!N$6:N$35)</f>
        <v>-2250000</v>
      </c>
      <c r="N8" s="34">
        <f>-SUMIF(Cuentas!$D$6:$D$35,"Costo fijo",Cuentas!O$6:O$35)</f>
        <v>-2250000</v>
      </c>
      <c r="O8" s="34">
        <f>-SUMIF(Cuentas!$D$6:$D$35,"Costo fijo",Cuentas!P$6:P$35)</f>
        <v>-2250000</v>
      </c>
      <c r="P8" s="34">
        <f>-SUMIF(Cuentas!$D$6:$D$35,"Costo fijo",Cuentas!Q$6:Q$35)</f>
        <v>-2250000</v>
      </c>
      <c r="Q8" s="34">
        <f>-SUMIF(Cuentas!$D$6:$D$35,"Costo fijo",Cuentas!R$6:R$35)</f>
        <v>-2362500</v>
      </c>
      <c r="R8" s="34">
        <f>-SUMIF(Cuentas!$D$6:$D$35,"Costo fijo",Cuentas!S$6:S$35)</f>
        <v>-2362500</v>
      </c>
      <c r="S8" s="34">
        <f>-SUMIF(Cuentas!$D$6:$D$35,"Costo fijo",Cuentas!T$6:T$35)</f>
        <v>-2362500</v>
      </c>
      <c r="T8" s="34">
        <f>-SUMIF(Cuentas!$D$6:$D$35,"Costo fijo",Cuentas!U$6:U$35)</f>
        <v>-2362500</v>
      </c>
      <c r="U8" s="34">
        <f>-SUMIF(Cuentas!$D$6:$D$35,"Costo fijo",Cuentas!V$6:V$35)</f>
        <v>-2362500</v>
      </c>
      <c r="V8" s="34">
        <f>-SUMIF(Cuentas!$D$6:$D$35,"Costo fijo",Cuentas!W$6:W$35)</f>
        <v>-2362500</v>
      </c>
      <c r="W8" s="34">
        <f>-SUMIF(Cuentas!$D$6:$D$35,"Costo fijo",Cuentas!X$6:X$35)</f>
        <v>-2362500</v>
      </c>
      <c r="X8" s="34">
        <f>-SUMIF(Cuentas!$D$6:$D$35,"Costo fijo",Cuentas!Y$6:Y$35)</f>
        <v>-2362500</v>
      </c>
      <c r="Y8" s="34">
        <f>-SUMIF(Cuentas!$D$6:$D$35,"Costo fijo",Cuentas!Z$6:Z$35)</f>
        <v>-2362500</v>
      </c>
      <c r="Z8" s="34">
        <f>-SUMIF(Cuentas!$D$6:$D$35,"Costo fijo",Cuentas!AA$6:AA$35)</f>
        <v>-2362500</v>
      </c>
      <c r="AA8" s="34">
        <f>-SUMIF(Cuentas!$D$6:$D$35,"Costo fijo",Cuentas!AB$6:AB$35)</f>
        <v>-2362500</v>
      </c>
      <c r="AB8" s="34">
        <f>-SUMIF(Cuentas!$D$6:$D$35,"Costo fijo",Cuentas!AC$6:AC$35)</f>
        <v>-2362500</v>
      </c>
      <c r="AC8" s="34">
        <f>-SUMIF(Cuentas!$D$6:$D$35,"Costo fijo",Cuentas!AD$6:AD$35)</f>
        <v>-2480625</v>
      </c>
      <c r="AD8" s="34">
        <f>-SUMIF(Cuentas!$D$6:$D$35,"Costo fijo",Cuentas!AE$6:AE$35)</f>
        <v>-2480625</v>
      </c>
      <c r="AE8" s="34">
        <f>-SUMIF(Cuentas!$D$6:$D$35,"Costo fijo",Cuentas!AF$6:AF$35)</f>
        <v>-2480625</v>
      </c>
      <c r="AF8" s="34">
        <f>-SUMIF(Cuentas!$D$6:$D$35,"Costo fijo",Cuentas!AG$6:AG$35)</f>
        <v>-2480625</v>
      </c>
      <c r="AG8" s="34">
        <f>-SUMIF(Cuentas!$D$6:$D$35,"Costo fijo",Cuentas!AH$6:AH$35)</f>
        <v>-2480625</v>
      </c>
      <c r="AH8" s="34">
        <f>-SUMIF(Cuentas!$D$6:$D$35,"Costo fijo",Cuentas!AI$6:AI$35)</f>
        <v>-2480625</v>
      </c>
      <c r="AI8" s="34">
        <f>-SUMIF(Cuentas!$D$6:$D$35,"Costo fijo",Cuentas!AJ$6:AJ$35)</f>
        <v>-2480625</v>
      </c>
      <c r="AJ8" s="34">
        <f>-SUMIF(Cuentas!$D$6:$D$35,"Costo fijo",Cuentas!AK$6:AK$35)</f>
        <v>-2480625</v>
      </c>
      <c r="AK8" s="34">
        <f>-SUMIF(Cuentas!$D$6:$D$35,"Costo fijo",Cuentas!AL$6:AL$35)</f>
        <v>-2480625</v>
      </c>
      <c r="AL8" s="34">
        <f>-SUMIF(Cuentas!$D$6:$D$35,"Costo fijo",Cuentas!AM$6:AM$35)</f>
        <v>-2480625</v>
      </c>
      <c r="AM8" s="34">
        <f>-SUMIF(Cuentas!$D$6:$D$35,"Costo fijo",Cuentas!AN$6:AN$35)</f>
        <v>-2480625</v>
      </c>
      <c r="AN8" s="34">
        <f>-SUMIF(Cuentas!$D$6:$D$35,"Costo fijo",Cuentas!AO$6:AO$35)</f>
        <v>-2480625</v>
      </c>
      <c r="AO8" s="34">
        <f>-SUMIF(Cuentas!$D$6:$D$35,"Costo fijo",Cuentas!AP$6:AP$35)</f>
        <v>-2604656.25</v>
      </c>
      <c r="AP8" s="34">
        <f>-SUMIF(Cuentas!$D$6:$D$35,"Costo fijo",Cuentas!AQ$6:AQ$35)</f>
        <v>-2604656.25</v>
      </c>
      <c r="AQ8" s="34">
        <f>-SUMIF(Cuentas!$D$6:$D$35,"Costo fijo",Cuentas!AR$6:AR$35)</f>
        <v>-2604656.25</v>
      </c>
      <c r="AR8" s="34">
        <f>-SUMIF(Cuentas!$D$6:$D$35,"Costo fijo",Cuentas!AS$6:AS$35)</f>
        <v>-2604656.25</v>
      </c>
      <c r="AS8" s="34">
        <f>-SUMIF(Cuentas!$D$6:$D$35,"Costo fijo",Cuentas!AT$6:AT$35)</f>
        <v>-2604656.25</v>
      </c>
      <c r="AT8" s="34">
        <f>-SUMIF(Cuentas!$D$6:$D$35,"Costo fijo",Cuentas!AU$6:AU$35)</f>
        <v>-2604656.25</v>
      </c>
      <c r="AU8" s="34">
        <f>-SUMIF(Cuentas!$D$6:$D$35,"Costo fijo",Cuentas!AV$6:AV$35)</f>
        <v>-2604656.25</v>
      </c>
      <c r="AV8" s="34">
        <f>-SUMIF(Cuentas!$D$6:$D$35,"Costo fijo",Cuentas!AW$6:AW$35)</f>
        <v>-2604656.25</v>
      </c>
      <c r="AW8" s="34">
        <f>-SUMIF(Cuentas!$D$6:$D$35,"Costo fijo",Cuentas!AX$6:AX$35)</f>
        <v>-2604656.25</v>
      </c>
      <c r="AX8" s="34">
        <f>-SUMIF(Cuentas!$D$6:$D$35,"Costo fijo",Cuentas!AY$6:AY$35)</f>
        <v>-2604656.25</v>
      </c>
      <c r="AY8" s="34">
        <f>-SUMIF(Cuentas!$D$6:$D$35,"Costo fijo",Cuentas!AZ$6:AZ$35)</f>
        <v>-2604656.25</v>
      </c>
      <c r="AZ8" s="34">
        <f>-SUMIF(Cuentas!$D$6:$D$35,"Costo fijo",Cuentas!BA$6:BA$35)</f>
        <v>-2604656.25</v>
      </c>
      <c r="BA8" s="34">
        <f>-SUMIF(Cuentas!$D$6:$D$35,"Costo fijo",Cuentas!BB$6:BB$35)</f>
        <v>-2734889.063</v>
      </c>
      <c r="BB8" s="34">
        <f>-SUMIF(Cuentas!$D$6:$D$35,"Costo fijo",Cuentas!BC$6:BC$35)</f>
        <v>-2734889.063</v>
      </c>
      <c r="BC8" s="34">
        <f>-SUMIF(Cuentas!$D$6:$D$35,"Costo fijo",Cuentas!BD$6:BD$35)</f>
        <v>-2734889.063</v>
      </c>
      <c r="BD8" s="34">
        <f>-SUMIF(Cuentas!$D$6:$D$35,"Costo fijo",Cuentas!BE$6:BE$35)</f>
        <v>-2734889.063</v>
      </c>
      <c r="BE8" s="34">
        <f>-SUMIF(Cuentas!$D$6:$D$35,"Costo fijo",Cuentas!BF$6:BF$35)</f>
        <v>-2734889.063</v>
      </c>
      <c r="BF8" s="34">
        <f>-SUMIF(Cuentas!$D$6:$D$35,"Costo fijo",Cuentas!BG$6:BG$35)</f>
        <v>-2734889.063</v>
      </c>
      <c r="BG8" s="34">
        <f>-SUMIF(Cuentas!$D$6:$D$35,"Costo fijo",Cuentas!BH$6:BH$35)</f>
        <v>-2734889.063</v>
      </c>
      <c r="BH8" s="34">
        <f>-SUMIF(Cuentas!$D$6:$D$35,"Costo fijo",Cuentas!BI$6:BI$35)</f>
        <v>-2734889.063</v>
      </c>
      <c r="BI8" s="34">
        <f>-SUMIF(Cuentas!$D$6:$D$35,"Costo fijo",Cuentas!BJ$6:BJ$35)</f>
        <v>-2734889.063</v>
      </c>
      <c r="BJ8" s="34">
        <f>-SUMIF(Cuentas!$D$6:$D$35,"Costo fijo",Cuentas!BK$6:BK$35)</f>
        <v>-2734889.063</v>
      </c>
      <c r="BK8" s="34">
        <f>-SUMIF(Cuentas!$D$6:$D$35,"Costo fijo",Cuentas!BL$6:BL$35)</f>
        <v>-2734889.063</v>
      </c>
      <c r="BL8" s="34">
        <f>-SUMIF(Cuentas!$D$6:$D$35,"Costo fijo",Cuentas!BM$6:BM$35)</f>
        <v>-2734889.063</v>
      </c>
    </row>
    <row r="9" ht="24.75" customHeight="1">
      <c r="A9" s="1"/>
      <c r="B9" s="1"/>
      <c r="C9" s="51" t="s">
        <v>165</v>
      </c>
      <c r="D9" s="52">
        <v>0.0</v>
      </c>
      <c r="E9" s="53">
        <f t="shared" ref="E9:BL9" si="1">SUM(E6:E8)</f>
        <v>3166666.667</v>
      </c>
      <c r="F9" s="53">
        <f t="shared" si="1"/>
        <v>3166666.667</v>
      </c>
      <c r="G9" s="53">
        <f t="shared" si="1"/>
        <v>3166666.667</v>
      </c>
      <c r="H9" s="53">
        <f t="shared" si="1"/>
        <v>3166666.667</v>
      </c>
      <c r="I9" s="53">
        <f t="shared" si="1"/>
        <v>3166666.667</v>
      </c>
      <c r="J9" s="53">
        <f t="shared" si="1"/>
        <v>3166666.667</v>
      </c>
      <c r="K9" s="53">
        <f t="shared" si="1"/>
        <v>3166666.667</v>
      </c>
      <c r="L9" s="53">
        <f t="shared" si="1"/>
        <v>3166666.667</v>
      </c>
      <c r="M9" s="53">
        <f t="shared" si="1"/>
        <v>3166666.667</v>
      </c>
      <c r="N9" s="53">
        <f t="shared" si="1"/>
        <v>3166666.667</v>
      </c>
      <c r="O9" s="53">
        <f t="shared" si="1"/>
        <v>3166666.667</v>
      </c>
      <c r="P9" s="53">
        <f t="shared" si="1"/>
        <v>3166666.667</v>
      </c>
      <c r="Q9" s="53">
        <f t="shared" si="1"/>
        <v>3595833.333</v>
      </c>
      <c r="R9" s="53">
        <f t="shared" si="1"/>
        <v>3595833.333</v>
      </c>
      <c r="S9" s="53">
        <f t="shared" si="1"/>
        <v>3595833.333</v>
      </c>
      <c r="T9" s="53">
        <f t="shared" si="1"/>
        <v>3595833.333</v>
      </c>
      <c r="U9" s="53">
        <f t="shared" si="1"/>
        <v>3595833.333</v>
      </c>
      <c r="V9" s="53">
        <f t="shared" si="1"/>
        <v>3595833.333</v>
      </c>
      <c r="W9" s="53">
        <f t="shared" si="1"/>
        <v>3595833.333</v>
      </c>
      <c r="X9" s="53">
        <f t="shared" si="1"/>
        <v>3595833.333</v>
      </c>
      <c r="Y9" s="53">
        <f t="shared" si="1"/>
        <v>3595833.333</v>
      </c>
      <c r="Z9" s="53">
        <f t="shared" si="1"/>
        <v>3595833.333</v>
      </c>
      <c r="AA9" s="53">
        <f t="shared" si="1"/>
        <v>3595833.333</v>
      </c>
      <c r="AB9" s="53">
        <f t="shared" si="1"/>
        <v>3595833.333</v>
      </c>
      <c r="AC9" s="53">
        <f t="shared" si="1"/>
        <v>4073541.667</v>
      </c>
      <c r="AD9" s="53">
        <f t="shared" si="1"/>
        <v>4073541.667</v>
      </c>
      <c r="AE9" s="53">
        <f t="shared" si="1"/>
        <v>4073541.667</v>
      </c>
      <c r="AF9" s="53">
        <f t="shared" si="1"/>
        <v>4073541.667</v>
      </c>
      <c r="AG9" s="53">
        <f t="shared" si="1"/>
        <v>4073541.667</v>
      </c>
      <c r="AH9" s="53">
        <f t="shared" si="1"/>
        <v>4073541.667</v>
      </c>
      <c r="AI9" s="53">
        <f t="shared" si="1"/>
        <v>4073541.667</v>
      </c>
      <c r="AJ9" s="53">
        <f t="shared" si="1"/>
        <v>4073541.667</v>
      </c>
      <c r="AK9" s="53">
        <f t="shared" si="1"/>
        <v>4073541.667</v>
      </c>
      <c r="AL9" s="53">
        <f t="shared" si="1"/>
        <v>4073541.667</v>
      </c>
      <c r="AM9" s="53">
        <f t="shared" si="1"/>
        <v>4073541.667</v>
      </c>
      <c r="AN9" s="53">
        <f t="shared" si="1"/>
        <v>4073541.667</v>
      </c>
      <c r="AO9" s="53">
        <f t="shared" si="1"/>
        <v>4604927.083</v>
      </c>
      <c r="AP9" s="53">
        <f t="shared" si="1"/>
        <v>4604927.083</v>
      </c>
      <c r="AQ9" s="53">
        <f t="shared" si="1"/>
        <v>4604927.083</v>
      </c>
      <c r="AR9" s="53">
        <f t="shared" si="1"/>
        <v>4604927.083</v>
      </c>
      <c r="AS9" s="53">
        <f t="shared" si="1"/>
        <v>4604927.083</v>
      </c>
      <c r="AT9" s="53">
        <f t="shared" si="1"/>
        <v>4604927.083</v>
      </c>
      <c r="AU9" s="53">
        <f t="shared" si="1"/>
        <v>4604927.083</v>
      </c>
      <c r="AV9" s="53">
        <f t="shared" si="1"/>
        <v>4604927.083</v>
      </c>
      <c r="AW9" s="53">
        <f t="shared" si="1"/>
        <v>4604927.083</v>
      </c>
      <c r="AX9" s="53">
        <f t="shared" si="1"/>
        <v>4604927.083</v>
      </c>
      <c r="AY9" s="53">
        <f t="shared" si="1"/>
        <v>4604927.083</v>
      </c>
      <c r="AZ9" s="53">
        <f t="shared" si="1"/>
        <v>4604927.083</v>
      </c>
      <c r="BA9" s="53">
        <f t="shared" si="1"/>
        <v>5195652.604</v>
      </c>
      <c r="BB9" s="53">
        <f t="shared" si="1"/>
        <v>5195652.604</v>
      </c>
      <c r="BC9" s="53">
        <f t="shared" si="1"/>
        <v>5195652.604</v>
      </c>
      <c r="BD9" s="53">
        <f t="shared" si="1"/>
        <v>5195652.604</v>
      </c>
      <c r="BE9" s="53">
        <f t="shared" si="1"/>
        <v>5195652.604</v>
      </c>
      <c r="BF9" s="53">
        <f t="shared" si="1"/>
        <v>5195652.604</v>
      </c>
      <c r="BG9" s="53">
        <f t="shared" si="1"/>
        <v>5195652.604</v>
      </c>
      <c r="BH9" s="53">
        <f t="shared" si="1"/>
        <v>5195652.604</v>
      </c>
      <c r="BI9" s="53">
        <f t="shared" si="1"/>
        <v>5195652.604</v>
      </c>
      <c r="BJ9" s="53">
        <f t="shared" si="1"/>
        <v>5195652.604</v>
      </c>
      <c r="BK9" s="53">
        <f t="shared" si="1"/>
        <v>5195652.604</v>
      </c>
      <c r="BL9" s="53">
        <f t="shared" si="1"/>
        <v>5195652.604</v>
      </c>
    </row>
    <row r="10" ht="24.75" customHeight="1">
      <c r="A10" s="1"/>
      <c r="B10" s="1"/>
      <c r="C10" s="1" t="s">
        <v>258</v>
      </c>
      <c r="D10" s="33">
        <v>0.0</v>
      </c>
      <c r="E10" s="34">
        <f>-MAX(0,MIN(-$D$16/(Supuestos!$D$11*12),-$D$16+SUM($D10:D10)))</f>
        <v>-1333333.333</v>
      </c>
      <c r="F10" s="34">
        <f>-MAX(0,MIN(-$D$16/(Supuestos!$D$11*12),-$D$16+SUM($D10:E10)))</f>
        <v>-1333333.333</v>
      </c>
      <c r="G10" s="34">
        <f>-MAX(0,MIN(-$D$16/(Supuestos!$D$11*12),-$D$16+SUM($D10:F10)))</f>
        <v>-1333333.333</v>
      </c>
      <c r="H10" s="34">
        <f>-MAX(0,MIN(-$D$16/(Supuestos!$D$11*12),-$D$16+SUM($D10:G10)))</f>
        <v>-1333333.333</v>
      </c>
      <c r="I10" s="34">
        <f>-MAX(0,MIN(-$D$16/(Supuestos!$D$11*12),-$D$16+SUM($D10:H10)))</f>
        <v>-1333333.333</v>
      </c>
      <c r="J10" s="34">
        <f>-MAX(0,MIN(-$D$16/(Supuestos!$D$11*12),-$D$16+SUM($D10:I10)))</f>
        <v>-1333333.333</v>
      </c>
      <c r="K10" s="34">
        <f>-MAX(0,MIN(-$D$16/(Supuestos!$D$11*12),-$D$16+SUM($D10:J10)))</f>
        <v>-1333333.333</v>
      </c>
      <c r="L10" s="34">
        <f>-MAX(0,MIN(-$D$16/(Supuestos!$D$11*12),-$D$16+SUM($D10:K10)))</f>
        <v>-1333333.333</v>
      </c>
      <c r="M10" s="34">
        <f>-MAX(0,MIN(-$D$16/(Supuestos!$D$11*12),-$D$16+SUM($D10:L10)))</f>
        <v>-1333333.333</v>
      </c>
      <c r="N10" s="34">
        <f>-MAX(0,MIN(-$D$16/(Supuestos!$D$11*12),-$D$16+SUM($D10:M10)))</f>
        <v>-1333333.333</v>
      </c>
      <c r="O10" s="34">
        <f>-MAX(0,MIN(-$D$16/(Supuestos!$D$11*12),-$D$16+SUM($D10:N10)))</f>
        <v>-1333333.333</v>
      </c>
      <c r="P10" s="34">
        <f>-MAX(0,MIN(-$D$16/(Supuestos!$D$11*12),-$D$16+SUM($D10:O10)))</f>
        <v>-1333333.333</v>
      </c>
      <c r="Q10" s="34">
        <f>-MAX(0,MIN(-$D$16/(Supuestos!$D$11*12),-$D$16+SUM($D10:P10)))</f>
        <v>-1333333.333</v>
      </c>
      <c r="R10" s="34">
        <f>-MAX(0,MIN(-$D$16/(Supuestos!$D$11*12),-$D$16+SUM($D10:Q10)))</f>
        <v>-1333333.333</v>
      </c>
      <c r="S10" s="34">
        <f>-MAX(0,MIN(-$D$16/(Supuestos!$D$11*12),-$D$16+SUM($D10:R10)))</f>
        <v>-1333333.333</v>
      </c>
      <c r="T10" s="34">
        <f>-MAX(0,MIN(-$D$16/(Supuestos!$D$11*12),-$D$16+SUM($D10:S10)))</f>
        <v>-1333333.333</v>
      </c>
      <c r="U10" s="34">
        <f>-MAX(0,MIN(-$D$16/(Supuestos!$D$11*12),-$D$16+SUM($D10:T10)))</f>
        <v>-1333333.333</v>
      </c>
      <c r="V10" s="34">
        <f>-MAX(0,MIN(-$D$16/(Supuestos!$D$11*12),-$D$16+SUM($D10:U10)))</f>
        <v>-1333333.333</v>
      </c>
      <c r="W10" s="34">
        <f>-MAX(0,MIN(-$D$16/(Supuestos!$D$11*12),-$D$16+SUM($D10:V10)))</f>
        <v>-1333333.333</v>
      </c>
      <c r="X10" s="34">
        <f>-MAX(0,MIN(-$D$16/(Supuestos!$D$11*12),-$D$16+SUM($D10:W10)))</f>
        <v>-1333333.333</v>
      </c>
      <c r="Y10" s="34">
        <f>-MAX(0,MIN(-$D$16/(Supuestos!$D$11*12),-$D$16+SUM($D10:X10)))</f>
        <v>-1333333.333</v>
      </c>
      <c r="Z10" s="34">
        <f>-MAX(0,MIN(-$D$16/(Supuestos!$D$11*12),-$D$16+SUM($D10:Y10)))</f>
        <v>-1333333.333</v>
      </c>
      <c r="AA10" s="34">
        <f>-MAX(0,MIN(-$D$16/(Supuestos!$D$11*12),-$D$16+SUM($D10:Z10)))</f>
        <v>-1333333.333</v>
      </c>
      <c r="AB10" s="34">
        <f>-MAX(0,MIN(-$D$16/(Supuestos!$D$11*12),-$D$16+SUM($D10:AA10)))</f>
        <v>-1333333.333</v>
      </c>
      <c r="AC10" s="34">
        <f>-MAX(0,MIN(-$D$16/(Supuestos!$D$11*12),-$D$16+SUM($D10:AB10)))</f>
        <v>-1333333.333</v>
      </c>
      <c r="AD10" s="34">
        <f>-MAX(0,MIN(-$D$16/(Supuestos!$D$11*12),-$D$16+SUM($D10:AC10)))</f>
        <v>-1333333.333</v>
      </c>
      <c r="AE10" s="34">
        <f>-MAX(0,MIN(-$D$16/(Supuestos!$D$11*12),-$D$16+SUM($D10:AD10)))</f>
        <v>-1333333.333</v>
      </c>
      <c r="AF10" s="34">
        <f>-MAX(0,MIN(-$D$16/(Supuestos!$D$11*12),-$D$16+SUM($D10:AE10)))</f>
        <v>-1333333.333</v>
      </c>
      <c r="AG10" s="34">
        <f>-MAX(0,MIN(-$D$16/(Supuestos!$D$11*12),-$D$16+SUM($D10:AF10)))</f>
        <v>-1333333.333</v>
      </c>
      <c r="AH10" s="34">
        <f>-MAX(0,MIN(-$D$16/(Supuestos!$D$11*12),-$D$16+SUM($D10:AG10)))</f>
        <v>-1333333.333</v>
      </c>
      <c r="AI10" s="34">
        <f>-MAX(0,MIN(-$D$16/(Supuestos!$D$11*12),-$D$16+SUM($D10:AH10)))</f>
        <v>-1333333.333</v>
      </c>
      <c r="AJ10" s="34">
        <f>-MAX(0,MIN(-$D$16/(Supuestos!$D$11*12),-$D$16+SUM($D10:AI10)))</f>
        <v>-1333333.333</v>
      </c>
      <c r="AK10" s="34">
        <f>-MAX(0,MIN(-$D$16/(Supuestos!$D$11*12),-$D$16+SUM($D10:AJ10)))</f>
        <v>-1333333.333</v>
      </c>
      <c r="AL10" s="34">
        <f>-MAX(0,MIN(-$D$16/(Supuestos!$D$11*12),-$D$16+SUM($D10:AK10)))</f>
        <v>-1333333.333</v>
      </c>
      <c r="AM10" s="34">
        <f>-MAX(0,MIN(-$D$16/(Supuestos!$D$11*12),-$D$16+SUM($D10:AL10)))</f>
        <v>-1333333.333</v>
      </c>
      <c r="AN10" s="34">
        <f>-MAX(0,MIN(-$D$16/(Supuestos!$D$11*12),-$D$16+SUM($D10:AM10)))</f>
        <v>-1333333.333</v>
      </c>
      <c r="AO10" s="34">
        <f>-MAX(0,MIN(-$D$16/(Supuestos!$D$11*12),-$D$16+SUM($D10:AN10)))</f>
        <v>-1333333.333</v>
      </c>
      <c r="AP10" s="34">
        <f>-MAX(0,MIN(-$D$16/(Supuestos!$D$11*12),-$D$16+SUM($D10:AO10)))</f>
        <v>-1333333.333</v>
      </c>
      <c r="AQ10" s="34">
        <f>-MAX(0,MIN(-$D$16/(Supuestos!$D$11*12),-$D$16+SUM($D10:AP10)))</f>
        <v>-1333333.333</v>
      </c>
      <c r="AR10" s="34">
        <f>-MAX(0,MIN(-$D$16/(Supuestos!$D$11*12),-$D$16+SUM($D10:AQ10)))</f>
        <v>-1333333.333</v>
      </c>
      <c r="AS10" s="34">
        <f>-MAX(0,MIN(-$D$16/(Supuestos!$D$11*12),-$D$16+SUM($D10:AR10)))</f>
        <v>-1333333.333</v>
      </c>
      <c r="AT10" s="34">
        <f>-MAX(0,MIN(-$D$16/(Supuestos!$D$11*12),-$D$16+SUM($D10:AS10)))</f>
        <v>-1333333.333</v>
      </c>
      <c r="AU10" s="34">
        <f>-MAX(0,MIN(-$D$16/(Supuestos!$D$11*12),-$D$16+SUM($D10:AT10)))</f>
        <v>-1333333.333</v>
      </c>
      <c r="AV10" s="34">
        <f>-MAX(0,MIN(-$D$16/(Supuestos!$D$11*12),-$D$16+SUM($D10:AU10)))</f>
        <v>-1333333.333</v>
      </c>
      <c r="AW10" s="34">
        <f>-MAX(0,MIN(-$D$16/(Supuestos!$D$11*12),-$D$16+SUM($D10:AV10)))</f>
        <v>-1333333.333</v>
      </c>
      <c r="AX10" s="34">
        <f>-MAX(0,MIN(-$D$16/(Supuestos!$D$11*12),-$D$16+SUM($D10:AW10)))</f>
        <v>-1333333.333</v>
      </c>
      <c r="AY10" s="34">
        <f>-MAX(0,MIN(-$D$16/(Supuestos!$D$11*12),-$D$16+SUM($D10:AX10)))</f>
        <v>-1333333.333</v>
      </c>
      <c r="AZ10" s="34">
        <f>-MAX(0,MIN(-$D$16/(Supuestos!$D$11*12),-$D$16+SUM($D10:AY10)))</f>
        <v>-1333333.333</v>
      </c>
      <c r="BA10" s="34">
        <f>-MAX(0,MIN(-$D$16/(Supuestos!$D$11*12),-$D$16+SUM($D10:AZ10)))</f>
        <v>-1333333.333</v>
      </c>
      <c r="BB10" s="34">
        <f>-MAX(0,MIN(-$D$16/(Supuestos!$D$11*12),-$D$16+SUM($D10:BA10)))</f>
        <v>-1333333.333</v>
      </c>
      <c r="BC10" s="34">
        <f>-MAX(0,MIN(-$D$16/(Supuestos!$D$11*12),-$D$16+SUM($D10:BB10)))</f>
        <v>-1333333.333</v>
      </c>
      <c r="BD10" s="34">
        <f>-MAX(0,MIN(-$D$16/(Supuestos!$D$11*12),-$D$16+SUM($D10:BC10)))</f>
        <v>-1333333.333</v>
      </c>
      <c r="BE10" s="34">
        <f>-MAX(0,MIN(-$D$16/(Supuestos!$D$11*12),-$D$16+SUM($D10:BD10)))</f>
        <v>-1333333.333</v>
      </c>
      <c r="BF10" s="34">
        <f>-MAX(0,MIN(-$D$16/(Supuestos!$D$11*12),-$D$16+SUM($D10:BE10)))</f>
        <v>-1333333.333</v>
      </c>
      <c r="BG10" s="34">
        <f>-MAX(0,MIN(-$D$16/(Supuestos!$D$11*12),-$D$16+SUM($D10:BF10)))</f>
        <v>-1333333.333</v>
      </c>
      <c r="BH10" s="34">
        <f>-MAX(0,MIN(-$D$16/(Supuestos!$D$11*12),-$D$16+SUM($D10:BG10)))</f>
        <v>-1333333.333</v>
      </c>
      <c r="BI10" s="34">
        <f>-MAX(0,MIN(-$D$16/(Supuestos!$D$11*12),-$D$16+SUM($D10:BH10)))</f>
        <v>-1333333.333</v>
      </c>
      <c r="BJ10" s="34">
        <f>-MAX(0,MIN(-$D$16/(Supuestos!$D$11*12),-$D$16+SUM($D10:BI10)))</f>
        <v>-1333333.333</v>
      </c>
      <c r="BK10" s="34">
        <f>-MAX(0,MIN(-$D$16/(Supuestos!$D$11*12),-$D$16+SUM($D10:BJ10)))</f>
        <v>-1333333.333</v>
      </c>
      <c r="BL10" s="34">
        <f>-MAX(0,MIN(-$D$16/(Supuestos!$D$11*12),-$D$16+SUM($D10:BK10)))</f>
        <v>-1333333.333</v>
      </c>
    </row>
    <row r="11" ht="24.75" customHeight="1">
      <c r="A11" s="1"/>
      <c r="B11" s="1"/>
      <c r="C11" s="1" t="s">
        <v>259</v>
      </c>
      <c r="D11" s="33">
        <v>0.0</v>
      </c>
      <c r="E11" s="34">
        <f>-Supuestos!E19</f>
        <v>0</v>
      </c>
      <c r="F11" s="34">
        <f>-Supuestos!F19</f>
        <v>0</v>
      </c>
      <c r="G11" s="34">
        <f>-Supuestos!G19</f>
        <v>0</v>
      </c>
      <c r="H11" s="34">
        <f>-Supuestos!H19</f>
        <v>0</v>
      </c>
      <c r="I11" s="34">
        <f>-Supuestos!I19</f>
        <v>0</v>
      </c>
      <c r="J11" s="34">
        <f>-Supuestos!J19</f>
        <v>0</v>
      </c>
      <c r="K11" s="34">
        <f>-Supuestos!K19</f>
        <v>0</v>
      </c>
      <c r="L11" s="34">
        <f>-Supuestos!L19</f>
        <v>0</v>
      </c>
      <c r="M11" s="34">
        <f>-Supuestos!M19</f>
        <v>0</v>
      </c>
      <c r="N11" s="34">
        <f>-Supuestos!N19</f>
        <v>0</v>
      </c>
      <c r="O11" s="34">
        <f>-Supuestos!O19</f>
        <v>0</v>
      </c>
      <c r="P11" s="34">
        <f>-Supuestos!P19</f>
        <v>0</v>
      </c>
      <c r="Q11" s="34">
        <f>-Supuestos!Q19</f>
        <v>0</v>
      </c>
      <c r="R11" s="34">
        <f>-Supuestos!R19</f>
        <v>0</v>
      </c>
      <c r="S11" s="34">
        <f>-Supuestos!S19</f>
        <v>0</v>
      </c>
      <c r="T11" s="34">
        <f>-Supuestos!T19</f>
        <v>0</v>
      </c>
      <c r="U11" s="34">
        <f>-Supuestos!U19</f>
        <v>0</v>
      </c>
      <c r="V11" s="34">
        <f>-Supuestos!V19</f>
        <v>0</v>
      </c>
      <c r="W11" s="34">
        <f>-Supuestos!W19</f>
        <v>0</v>
      </c>
      <c r="X11" s="34">
        <f>-Supuestos!X19</f>
        <v>0</v>
      </c>
      <c r="Y11" s="34">
        <f>-Supuestos!Y19</f>
        <v>0</v>
      </c>
      <c r="Z11" s="34">
        <f>-Supuestos!Z19</f>
        <v>0</v>
      </c>
      <c r="AA11" s="34">
        <f>-Supuestos!AA19</f>
        <v>0</v>
      </c>
      <c r="AB11" s="34">
        <f>-Supuestos!AB19</f>
        <v>0</v>
      </c>
      <c r="AC11" s="34">
        <f>-Supuestos!AC19</f>
        <v>0</v>
      </c>
      <c r="AD11" s="34">
        <f>-Supuestos!AD19</f>
        <v>0</v>
      </c>
      <c r="AE11" s="34">
        <f>-Supuestos!AE19</f>
        <v>0</v>
      </c>
      <c r="AF11" s="34">
        <f>-Supuestos!AF19</f>
        <v>0</v>
      </c>
      <c r="AG11" s="34">
        <f>-Supuestos!AG19</f>
        <v>0</v>
      </c>
      <c r="AH11" s="34">
        <f>-Supuestos!AH19</f>
        <v>0</v>
      </c>
      <c r="AI11" s="34">
        <f>-Supuestos!AI19</f>
        <v>0</v>
      </c>
      <c r="AJ11" s="34">
        <f>-Supuestos!AJ19</f>
        <v>0</v>
      </c>
      <c r="AK11" s="34">
        <f>-Supuestos!AK19</f>
        <v>0</v>
      </c>
      <c r="AL11" s="34">
        <f>-Supuestos!AL19</f>
        <v>0</v>
      </c>
      <c r="AM11" s="34">
        <f>-Supuestos!AM19</f>
        <v>0</v>
      </c>
      <c r="AN11" s="34">
        <f>-Supuestos!AN19</f>
        <v>0</v>
      </c>
      <c r="AO11" s="34">
        <f>-Supuestos!AO19</f>
        <v>0</v>
      </c>
      <c r="AP11" s="34">
        <f>-Supuestos!AP19</f>
        <v>0</v>
      </c>
      <c r="AQ11" s="34">
        <f>-Supuestos!AQ19</f>
        <v>0</v>
      </c>
      <c r="AR11" s="34">
        <f>-Supuestos!AR19</f>
        <v>0</v>
      </c>
      <c r="AS11" s="34">
        <f>-Supuestos!AS19</f>
        <v>0</v>
      </c>
      <c r="AT11" s="34">
        <f>-Supuestos!AT19</f>
        <v>0</v>
      </c>
      <c r="AU11" s="34">
        <f>-Supuestos!AU19</f>
        <v>0</v>
      </c>
      <c r="AV11" s="34">
        <f>-Supuestos!AV19</f>
        <v>0</v>
      </c>
      <c r="AW11" s="34">
        <f>-Supuestos!AW19</f>
        <v>0</v>
      </c>
      <c r="AX11" s="34">
        <f>-Supuestos!AX19</f>
        <v>0</v>
      </c>
      <c r="AY11" s="34">
        <f>-Supuestos!AY19</f>
        <v>0</v>
      </c>
      <c r="AZ11" s="34">
        <f>-Supuestos!AZ19</f>
        <v>0</v>
      </c>
      <c r="BA11" s="34">
        <f>-Supuestos!BA19</f>
        <v>0</v>
      </c>
      <c r="BB11" s="34">
        <f>-Supuestos!BB19</f>
        <v>0</v>
      </c>
      <c r="BC11" s="34">
        <f>-Supuestos!BC19</f>
        <v>0</v>
      </c>
      <c r="BD11" s="34">
        <f>-Supuestos!BD19</f>
        <v>0</v>
      </c>
      <c r="BE11" s="34">
        <f>-Supuestos!BE19</f>
        <v>0</v>
      </c>
      <c r="BF11" s="34">
        <f>-Supuestos!BF19</f>
        <v>0</v>
      </c>
      <c r="BG11" s="34">
        <f>-Supuestos!BG19</f>
        <v>0</v>
      </c>
      <c r="BH11" s="34">
        <f>-Supuestos!BH19</f>
        <v>0</v>
      </c>
      <c r="BI11" s="34">
        <f>-Supuestos!BI19</f>
        <v>0</v>
      </c>
      <c r="BJ11" s="34">
        <f>-Supuestos!BJ19</f>
        <v>0</v>
      </c>
      <c r="BK11" s="34">
        <f>-Supuestos!BK19</f>
        <v>0</v>
      </c>
      <c r="BL11" s="34">
        <f>-Supuestos!BL19</f>
        <v>0</v>
      </c>
    </row>
    <row r="12" ht="24.75" customHeight="1">
      <c r="A12" s="1"/>
      <c r="B12" s="1"/>
      <c r="C12" s="51" t="s">
        <v>260</v>
      </c>
      <c r="D12" s="52">
        <v>0.0</v>
      </c>
      <c r="E12" s="53">
        <f t="shared" ref="E12:BL12" si="2">SUM(E9:E11)</f>
        <v>1833333.333</v>
      </c>
      <c r="F12" s="53">
        <f t="shared" si="2"/>
        <v>1833333.333</v>
      </c>
      <c r="G12" s="53">
        <f t="shared" si="2"/>
        <v>1833333.333</v>
      </c>
      <c r="H12" s="53">
        <f t="shared" si="2"/>
        <v>1833333.333</v>
      </c>
      <c r="I12" s="53">
        <f t="shared" si="2"/>
        <v>1833333.333</v>
      </c>
      <c r="J12" s="53">
        <f t="shared" si="2"/>
        <v>1833333.333</v>
      </c>
      <c r="K12" s="53">
        <f t="shared" si="2"/>
        <v>1833333.333</v>
      </c>
      <c r="L12" s="53">
        <f t="shared" si="2"/>
        <v>1833333.333</v>
      </c>
      <c r="M12" s="53">
        <f t="shared" si="2"/>
        <v>1833333.333</v>
      </c>
      <c r="N12" s="53">
        <f t="shared" si="2"/>
        <v>1833333.333</v>
      </c>
      <c r="O12" s="53">
        <f t="shared" si="2"/>
        <v>1833333.333</v>
      </c>
      <c r="P12" s="53">
        <f t="shared" si="2"/>
        <v>1833333.333</v>
      </c>
      <c r="Q12" s="53">
        <f t="shared" si="2"/>
        <v>2262500</v>
      </c>
      <c r="R12" s="53">
        <f t="shared" si="2"/>
        <v>2262500</v>
      </c>
      <c r="S12" s="53">
        <f t="shared" si="2"/>
        <v>2262500</v>
      </c>
      <c r="T12" s="53">
        <f t="shared" si="2"/>
        <v>2262500</v>
      </c>
      <c r="U12" s="53">
        <f t="shared" si="2"/>
        <v>2262500</v>
      </c>
      <c r="V12" s="53">
        <f t="shared" si="2"/>
        <v>2262500</v>
      </c>
      <c r="W12" s="53">
        <f t="shared" si="2"/>
        <v>2262500</v>
      </c>
      <c r="X12" s="53">
        <f t="shared" si="2"/>
        <v>2262500</v>
      </c>
      <c r="Y12" s="53">
        <f t="shared" si="2"/>
        <v>2262500</v>
      </c>
      <c r="Z12" s="53">
        <f t="shared" si="2"/>
        <v>2262500</v>
      </c>
      <c r="AA12" s="53">
        <f t="shared" si="2"/>
        <v>2262500</v>
      </c>
      <c r="AB12" s="53">
        <f t="shared" si="2"/>
        <v>2262500</v>
      </c>
      <c r="AC12" s="53">
        <f t="shared" si="2"/>
        <v>2740208.333</v>
      </c>
      <c r="AD12" s="53">
        <f t="shared" si="2"/>
        <v>2740208.333</v>
      </c>
      <c r="AE12" s="53">
        <f t="shared" si="2"/>
        <v>2740208.333</v>
      </c>
      <c r="AF12" s="53">
        <f t="shared" si="2"/>
        <v>2740208.333</v>
      </c>
      <c r="AG12" s="53">
        <f t="shared" si="2"/>
        <v>2740208.333</v>
      </c>
      <c r="AH12" s="53">
        <f t="shared" si="2"/>
        <v>2740208.333</v>
      </c>
      <c r="AI12" s="53">
        <f t="shared" si="2"/>
        <v>2740208.333</v>
      </c>
      <c r="AJ12" s="53">
        <f t="shared" si="2"/>
        <v>2740208.333</v>
      </c>
      <c r="AK12" s="53">
        <f t="shared" si="2"/>
        <v>2740208.333</v>
      </c>
      <c r="AL12" s="53">
        <f t="shared" si="2"/>
        <v>2740208.333</v>
      </c>
      <c r="AM12" s="53">
        <f t="shared" si="2"/>
        <v>2740208.333</v>
      </c>
      <c r="AN12" s="53">
        <f t="shared" si="2"/>
        <v>2740208.333</v>
      </c>
      <c r="AO12" s="53">
        <f t="shared" si="2"/>
        <v>3271593.75</v>
      </c>
      <c r="AP12" s="53">
        <f t="shared" si="2"/>
        <v>3271593.75</v>
      </c>
      <c r="AQ12" s="53">
        <f t="shared" si="2"/>
        <v>3271593.75</v>
      </c>
      <c r="AR12" s="53">
        <f t="shared" si="2"/>
        <v>3271593.75</v>
      </c>
      <c r="AS12" s="53">
        <f t="shared" si="2"/>
        <v>3271593.75</v>
      </c>
      <c r="AT12" s="53">
        <f t="shared" si="2"/>
        <v>3271593.75</v>
      </c>
      <c r="AU12" s="53">
        <f t="shared" si="2"/>
        <v>3271593.75</v>
      </c>
      <c r="AV12" s="53">
        <f t="shared" si="2"/>
        <v>3271593.75</v>
      </c>
      <c r="AW12" s="53">
        <f t="shared" si="2"/>
        <v>3271593.75</v>
      </c>
      <c r="AX12" s="53">
        <f t="shared" si="2"/>
        <v>3271593.75</v>
      </c>
      <c r="AY12" s="53">
        <f t="shared" si="2"/>
        <v>3271593.75</v>
      </c>
      <c r="AZ12" s="53">
        <f t="shared" si="2"/>
        <v>3271593.75</v>
      </c>
      <c r="BA12" s="53">
        <f t="shared" si="2"/>
        <v>3862319.271</v>
      </c>
      <c r="BB12" s="53">
        <f t="shared" si="2"/>
        <v>3862319.271</v>
      </c>
      <c r="BC12" s="53">
        <f t="shared" si="2"/>
        <v>3862319.271</v>
      </c>
      <c r="BD12" s="53">
        <f t="shared" si="2"/>
        <v>3862319.271</v>
      </c>
      <c r="BE12" s="53">
        <f t="shared" si="2"/>
        <v>3862319.271</v>
      </c>
      <c r="BF12" s="53">
        <f t="shared" si="2"/>
        <v>3862319.271</v>
      </c>
      <c r="BG12" s="53">
        <f t="shared" si="2"/>
        <v>3862319.271</v>
      </c>
      <c r="BH12" s="53">
        <f t="shared" si="2"/>
        <v>3862319.271</v>
      </c>
      <c r="BI12" s="53">
        <f t="shared" si="2"/>
        <v>3862319.271</v>
      </c>
      <c r="BJ12" s="53">
        <f t="shared" si="2"/>
        <v>3862319.271</v>
      </c>
      <c r="BK12" s="53">
        <f t="shared" si="2"/>
        <v>3862319.271</v>
      </c>
      <c r="BL12" s="53">
        <f t="shared" si="2"/>
        <v>3862319.271</v>
      </c>
    </row>
    <row r="13" ht="24.75" customHeight="1">
      <c r="A13" s="1"/>
      <c r="B13" s="1"/>
      <c r="C13" s="1" t="s">
        <v>262</v>
      </c>
      <c r="D13" s="33">
        <v>0.0</v>
      </c>
      <c r="E13" s="34">
        <f>-MAX(0,E12)*Supuestos!$D$10</f>
        <v>-458333.3333</v>
      </c>
      <c r="F13" s="34">
        <f>-MAX(0,F12)*Supuestos!$D$10</f>
        <v>-458333.3333</v>
      </c>
      <c r="G13" s="34">
        <f>-MAX(0,G12)*Supuestos!$D$10</f>
        <v>-458333.3333</v>
      </c>
      <c r="H13" s="34">
        <f>-MAX(0,H12)*Supuestos!$D$10</f>
        <v>-458333.3333</v>
      </c>
      <c r="I13" s="34">
        <f>-MAX(0,I12)*Supuestos!$D$10</f>
        <v>-458333.3333</v>
      </c>
      <c r="J13" s="34">
        <f>-MAX(0,J12)*Supuestos!$D$10</f>
        <v>-458333.3333</v>
      </c>
      <c r="K13" s="34">
        <f>-MAX(0,K12)*Supuestos!$D$10</f>
        <v>-458333.3333</v>
      </c>
      <c r="L13" s="34">
        <f>-MAX(0,L12)*Supuestos!$D$10</f>
        <v>-458333.3333</v>
      </c>
      <c r="M13" s="34">
        <f>-MAX(0,M12)*Supuestos!$D$10</f>
        <v>-458333.3333</v>
      </c>
      <c r="N13" s="34">
        <f>-MAX(0,N12)*Supuestos!$D$10</f>
        <v>-458333.3333</v>
      </c>
      <c r="O13" s="34">
        <f>-MAX(0,O12)*Supuestos!$D$10</f>
        <v>-458333.3333</v>
      </c>
      <c r="P13" s="34">
        <f>-MAX(0,P12)*Supuestos!$D$10</f>
        <v>-458333.3333</v>
      </c>
      <c r="Q13" s="34">
        <f>-MAX(0,Q12)*Supuestos!$D$10</f>
        <v>-565625</v>
      </c>
      <c r="R13" s="34">
        <f>-MAX(0,R12)*Supuestos!$D$10</f>
        <v>-565625</v>
      </c>
      <c r="S13" s="34">
        <f>-MAX(0,S12)*Supuestos!$D$10</f>
        <v>-565625</v>
      </c>
      <c r="T13" s="34">
        <f>-MAX(0,T12)*Supuestos!$D$10</f>
        <v>-565625</v>
      </c>
      <c r="U13" s="34">
        <f>-MAX(0,U12)*Supuestos!$D$10</f>
        <v>-565625</v>
      </c>
      <c r="V13" s="34">
        <f>-MAX(0,V12)*Supuestos!$D$10</f>
        <v>-565625</v>
      </c>
      <c r="W13" s="34">
        <f>-MAX(0,W12)*Supuestos!$D$10</f>
        <v>-565625</v>
      </c>
      <c r="X13" s="34">
        <f>-MAX(0,X12)*Supuestos!$D$10</f>
        <v>-565625</v>
      </c>
      <c r="Y13" s="34">
        <f>-MAX(0,Y12)*Supuestos!$D$10</f>
        <v>-565625</v>
      </c>
      <c r="Z13" s="34">
        <f>-MAX(0,Z12)*Supuestos!$D$10</f>
        <v>-565625</v>
      </c>
      <c r="AA13" s="34">
        <f>-MAX(0,AA12)*Supuestos!$D$10</f>
        <v>-565625</v>
      </c>
      <c r="AB13" s="34">
        <f>-MAX(0,AB12)*Supuestos!$D$10</f>
        <v>-565625</v>
      </c>
      <c r="AC13" s="34">
        <f>-MAX(0,AC12)*Supuestos!$D$10</f>
        <v>-685052.0833</v>
      </c>
      <c r="AD13" s="34">
        <f>-MAX(0,AD12)*Supuestos!$D$10</f>
        <v>-685052.0833</v>
      </c>
      <c r="AE13" s="34">
        <f>-MAX(0,AE12)*Supuestos!$D$10</f>
        <v>-685052.0833</v>
      </c>
      <c r="AF13" s="34">
        <f>-MAX(0,AF12)*Supuestos!$D$10</f>
        <v>-685052.0833</v>
      </c>
      <c r="AG13" s="34">
        <f>-MAX(0,AG12)*Supuestos!$D$10</f>
        <v>-685052.0833</v>
      </c>
      <c r="AH13" s="34">
        <f>-MAX(0,AH12)*Supuestos!$D$10</f>
        <v>-685052.0833</v>
      </c>
      <c r="AI13" s="34">
        <f>-MAX(0,AI12)*Supuestos!$D$10</f>
        <v>-685052.0833</v>
      </c>
      <c r="AJ13" s="34">
        <f>-MAX(0,AJ12)*Supuestos!$D$10</f>
        <v>-685052.0833</v>
      </c>
      <c r="AK13" s="34">
        <f>-MAX(0,AK12)*Supuestos!$D$10</f>
        <v>-685052.0833</v>
      </c>
      <c r="AL13" s="34">
        <f>-MAX(0,AL12)*Supuestos!$D$10</f>
        <v>-685052.0833</v>
      </c>
      <c r="AM13" s="34">
        <f>-MAX(0,AM12)*Supuestos!$D$10</f>
        <v>-685052.0833</v>
      </c>
      <c r="AN13" s="34">
        <f>-MAX(0,AN12)*Supuestos!$D$10</f>
        <v>-685052.0833</v>
      </c>
      <c r="AO13" s="34">
        <f>-MAX(0,AO12)*Supuestos!$D$10</f>
        <v>-817898.4375</v>
      </c>
      <c r="AP13" s="34">
        <f>-MAX(0,AP12)*Supuestos!$D$10</f>
        <v>-817898.4375</v>
      </c>
      <c r="AQ13" s="34">
        <f>-MAX(0,AQ12)*Supuestos!$D$10</f>
        <v>-817898.4375</v>
      </c>
      <c r="AR13" s="34">
        <f>-MAX(0,AR12)*Supuestos!$D$10</f>
        <v>-817898.4375</v>
      </c>
      <c r="AS13" s="34">
        <f>-MAX(0,AS12)*Supuestos!$D$10</f>
        <v>-817898.4375</v>
      </c>
      <c r="AT13" s="34">
        <f>-MAX(0,AT12)*Supuestos!$D$10</f>
        <v>-817898.4375</v>
      </c>
      <c r="AU13" s="34">
        <f>-MAX(0,AU12)*Supuestos!$D$10</f>
        <v>-817898.4375</v>
      </c>
      <c r="AV13" s="34">
        <f>-MAX(0,AV12)*Supuestos!$D$10</f>
        <v>-817898.4375</v>
      </c>
      <c r="AW13" s="34">
        <f>-MAX(0,AW12)*Supuestos!$D$10</f>
        <v>-817898.4375</v>
      </c>
      <c r="AX13" s="34">
        <f>-MAX(0,AX12)*Supuestos!$D$10</f>
        <v>-817898.4375</v>
      </c>
      <c r="AY13" s="34">
        <f>-MAX(0,AY12)*Supuestos!$D$10</f>
        <v>-817898.4375</v>
      </c>
      <c r="AZ13" s="34">
        <f>-MAX(0,AZ12)*Supuestos!$D$10</f>
        <v>-817898.4375</v>
      </c>
      <c r="BA13" s="34">
        <f>-MAX(0,BA12)*Supuestos!$D$10</f>
        <v>-965579.8177</v>
      </c>
      <c r="BB13" s="34">
        <f>-MAX(0,BB12)*Supuestos!$D$10</f>
        <v>-965579.8177</v>
      </c>
      <c r="BC13" s="34">
        <f>-MAX(0,BC12)*Supuestos!$D$10</f>
        <v>-965579.8177</v>
      </c>
      <c r="BD13" s="34">
        <f>-MAX(0,BD12)*Supuestos!$D$10</f>
        <v>-965579.8177</v>
      </c>
      <c r="BE13" s="34">
        <f>-MAX(0,BE12)*Supuestos!$D$10</f>
        <v>-965579.8177</v>
      </c>
      <c r="BF13" s="34">
        <f>-MAX(0,BF12)*Supuestos!$D$10</f>
        <v>-965579.8177</v>
      </c>
      <c r="BG13" s="34">
        <f>-MAX(0,BG12)*Supuestos!$D$10</f>
        <v>-965579.8177</v>
      </c>
      <c r="BH13" s="34">
        <f>-MAX(0,BH12)*Supuestos!$D$10</f>
        <v>-965579.8177</v>
      </c>
      <c r="BI13" s="34">
        <f>-MAX(0,BI12)*Supuestos!$D$10</f>
        <v>-965579.8177</v>
      </c>
      <c r="BJ13" s="34">
        <f>-MAX(0,BJ12)*Supuestos!$D$10</f>
        <v>-965579.8177</v>
      </c>
      <c r="BK13" s="34">
        <f>-MAX(0,BK12)*Supuestos!$D$10</f>
        <v>-965579.8177</v>
      </c>
      <c r="BL13" s="34">
        <f>-MAX(0,BL12)*Supuestos!$D$10</f>
        <v>-965579.8177</v>
      </c>
    </row>
    <row r="14" ht="24.75" customHeight="1">
      <c r="A14" s="1"/>
      <c r="B14" s="1"/>
      <c r="C14" s="51" t="s">
        <v>263</v>
      </c>
      <c r="D14" s="52">
        <v>0.0</v>
      </c>
      <c r="E14" s="53">
        <f t="shared" ref="E14:BL14" si="3">SUM(E12:E13)</f>
        <v>1375000</v>
      </c>
      <c r="F14" s="53">
        <f t="shared" si="3"/>
        <v>1375000</v>
      </c>
      <c r="G14" s="53">
        <f t="shared" si="3"/>
        <v>1375000</v>
      </c>
      <c r="H14" s="53">
        <f t="shared" si="3"/>
        <v>1375000</v>
      </c>
      <c r="I14" s="53">
        <f t="shared" si="3"/>
        <v>1375000</v>
      </c>
      <c r="J14" s="53">
        <f t="shared" si="3"/>
        <v>1375000</v>
      </c>
      <c r="K14" s="53">
        <f t="shared" si="3"/>
        <v>1375000</v>
      </c>
      <c r="L14" s="53">
        <f t="shared" si="3"/>
        <v>1375000</v>
      </c>
      <c r="M14" s="53">
        <f t="shared" si="3"/>
        <v>1375000</v>
      </c>
      <c r="N14" s="53">
        <f t="shared" si="3"/>
        <v>1375000</v>
      </c>
      <c r="O14" s="53">
        <f t="shared" si="3"/>
        <v>1375000</v>
      </c>
      <c r="P14" s="53">
        <f t="shared" si="3"/>
        <v>1375000</v>
      </c>
      <c r="Q14" s="53">
        <f t="shared" si="3"/>
        <v>1696875</v>
      </c>
      <c r="R14" s="53">
        <f t="shared" si="3"/>
        <v>1696875</v>
      </c>
      <c r="S14" s="53">
        <f t="shared" si="3"/>
        <v>1696875</v>
      </c>
      <c r="T14" s="53">
        <f t="shared" si="3"/>
        <v>1696875</v>
      </c>
      <c r="U14" s="53">
        <f t="shared" si="3"/>
        <v>1696875</v>
      </c>
      <c r="V14" s="53">
        <f t="shared" si="3"/>
        <v>1696875</v>
      </c>
      <c r="W14" s="53">
        <f t="shared" si="3"/>
        <v>1696875</v>
      </c>
      <c r="X14" s="53">
        <f t="shared" si="3"/>
        <v>1696875</v>
      </c>
      <c r="Y14" s="53">
        <f t="shared" si="3"/>
        <v>1696875</v>
      </c>
      <c r="Z14" s="53">
        <f t="shared" si="3"/>
        <v>1696875</v>
      </c>
      <c r="AA14" s="53">
        <f t="shared" si="3"/>
        <v>1696875</v>
      </c>
      <c r="AB14" s="53">
        <f t="shared" si="3"/>
        <v>1696875</v>
      </c>
      <c r="AC14" s="53">
        <f t="shared" si="3"/>
        <v>2055156.25</v>
      </c>
      <c r="AD14" s="53">
        <f t="shared" si="3"/>
        <v>2055156.25</v>
      </c>
      <c r="AE14" s="53">
        <f t="shared" si="3"/>
        <v>2055156.25</v>
      </c>
      <c r="AF14" s="53">
        <f t="shared" si="3"/>
        <v>2055156.25</v>
      </c>
      <c r="AG14" s="53">
        <f t="shared" si="3"/>
        <v>2055156.25</v>
      </c>
      <c r="AH14" s="53">
        <f t="shared" si="3"/>
        <v>2055156.25</v>
      </c>
      <c r="AI14" s="53">
        <f t="shared" si="3"/>
        <v>2055156.25</v>
      </c>
      <c r="AJ14" s="53">
        <f t="shared" si="3"/>
        <v>2055156.25</v>
      </c>
      <c r="AK14" s="53">
        <f t="shared" si="3"/>
        <v>2055156.25</v>
      </c>
      <c r="AL14" s="53">
        <f t="shared" si="3"/>
        <v>2055156.25</v>
      </c>
      <c r="AM14" s="53">
        <f t="shared" si="3"/>
        <v>2055156.25</v>
      </c>
      <c r="AN14" s="53">
        <f t="shared" si="3"/>
        <v>2055156.25</v>
      </c>
      <c r="AO14" s="53">
        <f t="shared" si="3"/>
        <v>2453695.313</v>
      </c>
      <c r="AP14" s="53">
        <f t="shared" si="3"/>
        <v>2453695.313</v>
      </c>
      <c r="AQ14" s="53">
        <f t="shared" si="3"/>
        <v>2453695.313</v>
      </c>
      <c r="AR14" s="53">
        <f t="shared" si="3"/>
        <v>2453695.313</v>
      </c>
      <c r="AS14" s="53">
        <f t="shared" si="3"/>
        <v>2453695.313</v>
      </c>
      <c r="AT14" s="53">
        <f t="shared" si="3"/>
        <v>2453695.313</v>
      </c>
      <c r="AU14" s="53">
        <f t="shared" si="3"/>
        <v>2453695.313</v>
      </c>
      <c r="AV14" s="53">
        <f t="shared" si="3"/>
        <v>2453695.313</v>
      </c>
      <c r="AW14" s="53">
        <f t="shared" si="3"/>
        <v>2453695.313</v>
      </c>
      <c r="AX14" s="53">
        <f t="shared" si="3"/>
        <v>2453695.313</v>
      </c>
      <c r="AY14" s="53">
        <f t="shared" si="3"/>
        <v>2453695.313</v>
      </c>
      <c r="AZ14" s="53">
        <f t="shared" si="3"/>
        <v>2453695.313</v>
      </c>
      <c r="BA14" s="53">
        <f t="shared" si="3"/>
        <v>2896739.453</v>
      </c>
      <c r="BB14" s="53">
        <f t="shared" si="3"/>
        <v>2896739.453</v>
      </c>
      <c r="BC14" s="53">
        <f t="shared" si="3"/>
        <v>2896739.453</v>
      </c>
      <c r="BD14" s="53">
        <f t="shared" si="3"/>
        <v>2896739.453</v>
      </c>
      <c r="BE14" s="53">
        <f t="shared" si="3"/>
        <v>2896739.453</v>
      </c>
      <c r="BF14" s="53">
        <f t="shared" si="3"/>
        <v>2896739.453</v>
      </c>
      <c r="BG14" s="53">
        <f t="shared" si="3"/>
        <v>2896739.453</v>
      </c>
      <c r="BH14" s="53">
        <f t="shared" si="3"/>
        <v>2896739.453</v>
      </c>
      <c r="BI14" s="53">
        <f t="shared" si="3"/>
        <v>2896739.453</v>
      </c>
      <c r="BJ14" s="53">
        <f t="shared" si="3"/>
        <v>2896739.453</v>
      </c>
      <c r="BK14" s="53">
        <f t="shared" si="3"/>
        <v>2896739.453</v>
      </c>
      <c r="BL14" s="53">
        <f t="shared" si="3"/>
        <v>2896739.453</v>
      </c>
    </row>
    <row r="15" ht="24.75" customHeight="1">
      <c r="A15" s="1"/>
      <c r="B15" s="1"/>
      <c r="C15" s="1" t="s">
        <v>264</v>
      </c>
      <c r="D15" s="33">
        <v>0.0</v>
      </c>
      <c r="E15" s="54">
        <f t="shared" ref="E15:BL15" si="4">-SUM(E10:E11)</f>
        <v>1333333.333</v>
      </c>
      <c r="F15" s="54">
        <f t="shared" si="4"/>
        <v>1333333.333</v>
      </c>
      <c r="G15" s="54">
        <f t="shared" si="4"/>
        <v>1333333.333</v>
      </c>
      <c r="H15" s="54">
        <f t="shared" si="4"/>
        <v>1333333.333</v>
      </c>
      <c r="I15" s="54">
        <f t="shared" si="4"/>
        <v>1333333.333</v>
      </c>
      <c r="J15" s="54">
        <f t="shared" si="4"/>
        <v>1333333.333</v>
      </c>
      <c r="K15" s="54">
        <f t="shared" si="4"/>
        <v>1333333.333</v>
      </c>
      <c r="L15" s="54">
        <f t="shared" si="4"/>
        <v>1333333.333</v>
      </c>
      <c r="M15" s="54">
        <f t="shared" si="4"/>
        <v>1333333.333</v>
      </c>
      <c r="N15" s="54">
        <f t="shared" si="4"/>
        <v>1333333.333</v>
      </c>
      <c r="O15" s="54">
        <f t="shared" si="4"/>
        <v>1333333.333</v>
      </c>
      <c r="P15" s="54">
        <f t="shared" si="4"/>
        <v>1333333.333</v>
      </c>
      <c r="Q15" s="54">
        <f t="shared" si="4"/>
        <v>1333333.333</v>
      </c>
      <c r="R15" s="54">
        <f t="shared" si="4"/>
        <v>1333333.333</v>
      </c>
      <c r="S15" s="54">
        <f t="shared" si="4"/>
        <v>1333333.333</v>
      </c>
      <c r="T15" s="54">
        <f t="shared" si="4"/>
        <v>1333333.333</v>
      </c>
      <c r="U15" s="54">
        <f t="shared" si="4"/>
        <v>1333333.333</v>
      </c>
      <c r="V15" s="54">
        <f t="shared" si="4"/>
        <v>1333333.333</v>
      </c>
      <c r="W15" s="54">
        <f t="shared" si="4"/>
        <v>1333333.333</v>
      </c>
      <c r="X15" s="54">
        <f t="shared" si="4"/>
        <v>1333333.333</v>
      </c>
      <c r="Y15" s="54">
        <f t="shared" si="4"/>
        <v>1333333.333</v>
      </c>
      <c r="Z15" s="54">
        <f t="shared" si="4"/>
        <v>1333333.333</v>
      </c>
      <c r="AA15" s="54">
        <f t="shared" si="4"/>
        <v>1333333.333</v>
      </c>
      <c r="AB15" s="54">
        <f t="shared" si="4"/>
        <v>1333333.333</v>
      </c>
      <c r="AC15" s="54">
        <f t="shared" si="4"/>
        <v>1333333.333</v>
      </c>
      <c r="AD15" s="54">
        <f t="shared" si="4"/>
        <v>1333333.333</v>
      </c>
      <c r="AE15" s="54">
        <f t="shared" si="4"/>
        <v>1333333.333</v>
      </c>
      <c r="AF15" s="54">
        <f t="shared" si="4"/>
        <v>1333333.333</v>
      </c>
      <c r="AG15" s="54">
        <f t="shared" si="4"/>
        <v>1333333.333</v>
      </c>
      <c r="AH15" s="54">
        <f t="shared" si="4"/>
        <v>1333333.333</v>
      </c>
      <c r="AI15" s="54">
        <f t="shared" si="4"/>
        <v>1333333.333</v>
      </c>
      <c r="AJ15" s="54">
        <f t="shared" si="4"/>
        <v>1333333.333</v>
      </c>
      <c r="AK15" s="54">
        <f t="shared" si="4"/>
        <v>1333333.333</v>
      </c>
      <c r="AL15" s="54">
        <f t="shared" si="4"/>
        <v>1333333.333</v>
      </c>
      <c r="AM15" s="54">
        <f t="shared" si="4"/>
        <v>1333333.333</v>
      </c>
      <c r="AN15" s="54">
        <f t="shared" si="4"/>
        <v>1333333.333</v>
      </c>
      <c r="AO15" s="54">
        <f t="shared" si="4"/>
        <v>1333333.333</v>
      </c>
      <c r="AP15" s="54">
        <f t="shared" si="4"/>
        <v>1333333.333</v>
      </c>
      <c r="AQ15" s="54">
        <f t="shared" si="4"/>
        <v>1333333.333</v>
      </c>
      <c r="AR15" s="54">
        <f t="shared" si="4"/>
        <v>1333333.333</v>
      </c>
      <c r="AS15" s="54">
        <f t="shared" si="4"/>
        <v>1333333.333</v>
      </c>
      <c r="AT15" s="54">
        <f t="shared" si="4"/>
        <v>1333333.333</v>
      </c>
      <c r="AU15" s="54">
        <f t="shared" si="4"/>
        <v>1333333.333</v>
      </c>
      <c r="AV15" s="54">
        <f t="shared" si="4"/>
        <v>1333333.333</v>
      </c>
      <c r="AW15" s="54">
        <f t="shared" si="4"/>
        <v>1333333.333</v>
      </c>
      <c r="AX15" s="54">
        <f t="shared" si="4"/>
        <v>1333333.333</v>
      </c>
      <c r="AY15" s="54">
        <f t="shared" si="4"/>
        <v>1333333.333</v>
      </c>
      <c r="AZ15" s="54">
        <f t="shared" si="4"/>
        <v>1333333.333</v>
      </c>
      <c r="BA15" s="54">
        <f t="shared" si="4"/>
        <v>1333333.333</v>
      </c>
      <c r="BB15" s="54">
        <f t="shared" si="4"/>
        <v>1333333.333</v>
      </c>
      <c r="BC15" s="54">
        <f t="shared" si="4"/>
        <v>1333333.333</v>
      </c>
      <c r="BD15" s="54">
        <f t="shared" si="4"/>
        <v>1333333.333</v>
      </c>
      <c r="BE15" s="54">
        <f t="shared" si="4"/>
        <v>1333333.333</v>
      </c>
      <c r="BF15" s="54">
        <f t="shared" si="4"/>
        <v>1333333.333</v>
      </c>
      <c r="BG15" s="54">
        <f t="shared" si="4"/>
        <v>1333333.333</v>
      </c>
      <c r="BH15" s="54">
        <f t="shared" si="4"/>
        <v>1333333.333</v>
      </c>
      <c r="BI15" s="54">
        <f t="shared" si="4"/>
        <v>1333333.333</v>
      </c>
      <c r="BJ15" s="54">
        <f t="shared" si="4"/>
        <v>1333333.333</v>
      </c>
      <c r="BK15" s="54">
        <f t="shared" si="4"/>
        <v>1333333.333</v>
      </c>
      <c r="BL15" s="54">
        <f t="shared" si="4"/>
        <v>1333333.333</v>
      </c>
    </row>
    <row r="16" ht="24.75" customHeight="1">
      <c r="A16" s="1"/>
      <c r="B16" s="1"/>
      <c r="C16" s="1" t="s">
        <v>265</v>
      </c>
      <c r="D16" s="34">
        <f>-SUMIF(Cuentas!$D$6:$D$35,"Inversión",Cuentas!$E$6:$E$35)</f>
        <v>-80000000</v>
      </c>
      <c r="E16" s="34">
        <f>-SUMIF(Cuentas!$D$6:$D$35,"Inversión",Cuentas!F$6:F$35)</f>
        <v>0</v>
      </c>
      <c r="F16" s="34">
        <f>-SUMIF(Cuentas!$D$6:$D$35,"Inversión",Cuentas!G$6:G$35)</f>
        <v>0</v>
      </c>
      <c r="G16" s="34">
        <f>-SUMIF(Cuentas!$D$6:$D$35,"Inversión",Cuentas!H$6:H$35)</f>
        <v>0</v>
      </c>
      <c r="H16" s="34">
        <f>-SUMIF(Cuentas!$D$6:$D$35,"Inversión",Cuentas!I$6:I$35)</f>
        <v>0</v>
      </c>
      <c r="I16" s="34">
        <f>-SUMIF(Cuentas!$D$6:$D$35,"Inversión",Cuentas!J$6:J$35)</f>
        <v>0</v>
      </c>
      <c r="J16" s="34">
        <f>-SUMIF(Cuentas!$D$6:$D$35,"Inversión",Cuentas!K$6:K$35)</f>
        <v>0</v>
      </c>
      <c r="K16" s="34">
        <f>-SUMIF(Cuentas!$D$6:$D$35,"Inversión",Cuentas!L$6:L$35)</f>
        <v>0</v>
      </c>
      <c r="L16" s="34">
        <f>-SUMIF(Cuentas!$D$6:$D$35,"Inversión",Cuentas!M$6:M$35)</f>
        <v>0</v>
      </c>
      <c r="M16" s="34">
        <f>-SUMIF(Cuentas!$D$6:$D$35,"Inversión",Cuentas!N$6:N$35)</f>
        <v>0</v>
      </c>
      <c r="N16" s="34">
        <f>-SUMIF(Cuentas!$D$6:$D$35,"Inversión",Cuentas!O$6:O$35)</f>
        <v>0</v>
      </c>
      <c r="O16" s="34">
        <f>-SUMIF(Cuentas!$D$6:$D$35,"Inversión",Cuentas!P$6:P$35)</f>
        <v>0</v>
      </c>
      <c r="P16" s="34">
        <f>-SUMIF(Cuentas!$D$6:$D$35,"Inversión",Cuentas!Q$6:Q$35)</f>
        <v>0</v>
      </c>
      <c r="Q16" s="34">
        <f>-SUMIF(Cuentas!$D$6:$D$35,"Inversión",Cuentas!R$6:R$35)</f>
        <v>0</v>
      </c>
      <c r="R16" s="34">
        <f>-SUMIF(Cuentas!$D$6:$D$35,"Inversión",Cuentas!S$6:S$35)</f>
        <v>0</v>
      </c>
      <c r="S16" s="34">
        <f>-SUMIF(Cuentas!$D$6:$D$35,"Inversión",Cuentas!T$6:T$35)</f>
        <v>0</v>
      </c>
      <c r="T16" s="34">
        <f>-SUMIF(Cuentas!$D$6:$D$35,"Inversión",Cuentas!U$6:U$35)</f>
        <v>0</v>
      </c>
      <c r="U16" s="34">
        <f>-SUMIF(Cuentas!$D$6:$D$35,"Inversión",Cuentas!V$6:V$35)</f>
        <v>0</v>
      </c>
      <c r="V16" s="34">
        <f>-SUMIF(Cuentas!$D$6:$D$35,"Inversión",Cuentas!W$6:W$35)</f>
        <v>0</v>
      </c>
      <c r="W16" s="34">
        <f>-SUMIF(Cuentas!$D$6:$D$35,"Inversión",Cuentas!X$6:X$35)</f>
        <v>0</v>
      </c>
      <c r="X16" s="34">
        <f>-SUMIF(Cuentas!$D$6:$D$35,"Inversión",Cuentas!Y$6:Y$35)</f>
        <v>0</v>
      </c>
      <c r="Y16" s="34">
        <f>-SUMIF(Cuentas!$D$6:$D$35,"Inversión",Cuentas!Z$6:Z$35)</f>
        <v>0</v>
      </c>
      <c r="Z16" s="34">
        <f>-SUMIF(Cuentas!$D$6:$D$35,"Inversión",Cuentas!AA$6:AA$35)</f>
        <v>0</v>
      </c>
      <c r="AA16" s="34">
        <f>-SUMIF(Cuentas!$D$6:$D$35,"Inversión",Cuentas!AB$6:AB$35)</f>
        <v>0</v>
      </c>
      <c r="AB16" s="34">
        <f>-SUMIF(Cuentas!$D$6:$D$35,"Inversión",Cuentas!AC$6:AC$35)</f>
        <v>0</v>
      </c>
      <c r="AC16" s="34">
        <f>-SUMIF(Cuentas!$D$6:$D$35,"Inversión",Cuentas!AD$6:AD$35)</f>
        <v>0</v>
      </c>
      <c r="AD16" s="34">
        <f>-SUMIF(Cuentas!$D$6:$D$35,"Inversión",Cuentas!AE$6:AE$35)</f>
        <v>0</v>
      </c>
      <c r="AE16" s="34">
        <f>-SUMIF(Cuentas!$D$6:$D$35,"Inversión",Cuentas!AF$6:AF$35)</f>
        <v>0</v>
      </c>
      <c r="AF16" s="34">
        <f>-SUMIF(Cuentas!$D$6:$D$35,"Inversión",Cuentas!AG$6:AG$35)</f>
        <v>0</v>
      </c>
      <c r="AG16" s="34">
        <f>-SUMIF(Cuentas!$D$6:$D$35,"Inversión",Cuentas!AH$6:AH$35)</f>
        <v>0</v>
      </c>
      <c r="AH16" s="34">
        <f>-SUMIF(Cuentas!$D$6:$D$35,"Inversión",Cuentas!AI$6:AI$35)</f>
        <v>0</v>
      </c>
      <c r="AI16" s="34">
        <f>-SUMIF(Cuentas!$D$6:$D$35,"Inversión",Cuentas!AJ$6:AJ$35)</f>
        <v>0</v>
      </c>
      <c r="AJ16" s="34">
        <f>-SUMIF(Cuentas!$D$6:$D$35,"Inversión",Cuentas!AK$6:AK$35)</f>
        <v>0</v>
      </c>
      <c r="AK16" s="34">
        <f>-SUMIF(Cuentas!$D$6:$D$35,"Inversión",Cuentas!AL$6:AL$35)</f>
        <v>0</v>
      </c>
      <c r="AL16" s="34">
        <f>-SUMIF(Cuentas!$D$6:$D$35,"Inversión",Cuentas!AM$6:AM$35)</f>
        <v>0</v>
      </c>
      <c r="AM16" s="34">
        <f>-SUMIF(Cuentas!$D$6:$D$35,"Inversión",Cuentas!AN$6:AN$35)</f>
        <v>0</v>
      </c>
      <c r="AN16" s="34">
        <f>-SUMIF(Cuentas!$D$6:$D$35,"Inversión",Cuentas!AO$6:AO$35)</f>
        <v>0</v>
      </c>
      <c r="AO16" s="34">
        <f>-SUMIF(Cuentas!$D$6:$D$35,"Inversión",Cuentas!AP$6:AP$35)</f>
        <v>0</v>
      </c>
      <c r="AP16" s="34">
        <f>-SUMIF(Cuentas!$D$6:$D$35,"Inversión",Cuentas!AQ$6:AQ$35)</f>
        <v>0</v>
      </c>
      <c r="AQ16" s="34">
        <f>-SUMIF(Cuentas!$D$6:$D$35,"Inversión",Cuentas!AR$6:AR$35)</f>
        <v>0</v>
      </c>
      <c r="AR16" s="34">
        <f>-SUMIF(Cuentas!$D$6:$D$35,"Inversión",Cuentas!AS$6:AS$35)</f>
        <v>0</v>
      </c>
      <c r="AS16" s="34">
        <f>-SUMIF(Cuentas!$D$6:$D$35,"Inversión",Cuentas!AT$6:AT$35)</f>
        <v>0</v>
      </c>
      <c r="AT16" s="34">
        <f>-SUMIF(Cuentas!$D$6:$D$35,"Inversión",Cuentas!AU$6:AU$35)</f>
        <v>0</v>
      </c>
      <c r="AU16" s="34">
        <f>-SUMIF(Cuentas!$D$6:$D$35,"Inversión",Cuentas!AV$6:AV$35)</f>
        <v>0</v>
      </c>
      <c r="AV16" s="34">
        <f>-SUMIF(Cuentas!$D$6:$D$35,"Inversión",Cuentas!AW$6:AW$35)</f>
        <v>0</v>
      </c>
      <c r="AW16" s="34">
        <f>-SUMIF(Cuentas!$D$6:$D$35,"Inversión",Cuentas!AX$6:AX$35)</f>
        <v>0</v>
      </c>
      <c r="AX16" s="34">
        <f>-SUMIF(Cuentas!$D$6:$D$35,"Inversión",Cuentas!AY$6:AY$35)</f>
        <v>0</v>
      </c>
      <c r="AY16" s="34">
        <f>-SUMIF(Cuentas!$D$6:$D$35,"Inversión",Cuentas!AZ$6:AZ$35)</f>
        <v>0</v>
      </c>
      <c r="AZ16" s="34">
        <f>-SUMIF(Cuentas!$D$6:$D$35,"Inversión",Cuentas!BA$6:BA$35)</f>
        <v>0</v>
      </c>
      <c r="BA16" s="34">
        <f>-SUMIF(Cuentas!$D$6:$D$35,"Inversión",Cuentas!BB$6:BB$35)</f>
        <v>0</v>
      </c>
      <c r="BB16" s="34">
        <f>-SUMIF(Cuentas!$D$6:$D$35,"Inversión",Cuentas!BC$6:BC$35)</f>
        <v>0</v>
      </c>
      <c r="BC16" s="34">
        <f>-SUMIF(Cuentas!$D$6:$D$35,"Inversión",Cuentas!BD$6:BD$35)</f>
        <v>0</v>
      </c>
      <c r="BD16" s="34">
        <f>-SUMIF(Cuentas!$D$6:$D$35,"Inversión",Cuentas!BE$6:BE$35)</f>
        <v>0</v>
      </c>
      <c r="BE16" s="34">
        <f>-SUMIF(Cuentas!$D$6:$D$35,"Inversión",Cuentas!BF$6:BF$35)</f>
        <v>0</v>
      </c>
      <c r="BF16" s="34">
        <f>-SUMIF(Cuentas!$D$6:$D$35,"Inversión",Cuentas!BG$6:BG$35)</f>
        <v>0</v>
      </c>
      <c r="BG16" s="34">
        <f>-SUMIF(Cuentas!$D$6:$D$35,"Inversión",Cuentas!BH$6:BH$35)</f>
        <v>0</v>
      </c>
      <c r="BH16" s="34">
        <f>-SUMIF(Cuentas!$D$6:$D$35,"Inversión",Cuentas!BI$6:BI$35)</f>
        <v>0</v>
      </c>
      <c r="BI16" s="34">
        <f>-SUMIF(Cuentas!$D$6:$D$35,"Inversión",Cuentas!BJ$6:BJ$35)</f>
        <v>0</v>
      </c>
      <c r="BJ16" s="34">
        <f>-SUMIF(Cuentas!$D$6:$D$35,"Inversión",Cuentas!BK$6:BK$35)</f>
        <v>0</v>
      </c>
      <c r="BK16" s="34">
        <f>-SUMIF(Cuentas!$D$6:$D$35,"Inversión",Cuentas!BL$6:BL$35)</f>
        <v>0</v>
      </c>
      <c r="BL16" s="34">
        <f>-SUMIF(Cuentas!$D$6:$D$35,"Inversión",Cuentas!BM$6:BM$35)</f>
        <v>0</v>
      </c>
    </row>
    <row r="17" ht="24.75" customHeight="1">
      <c r="A17" s="1"/>
      <c r="B17" s="1"/>
      <c r="C17" s="1" t="s">
        <v>266</v>
      </c>
      <c r="D17" s="34">
        <f>E6*Supuestos!$D$13</f>
        <v>10000000</v>
      </c>
      <c r="E17" s="34">
        <f>F6*Supuestos!$D$13</f>
        <v>10000000</v>
      </c>
      <c r="F17" s="34">
        <f>G6*Supuestos!$D$13</f>
        <v>10000000</v>
      </c>
      <c r="G17" s="34">
        <f>H6*Supuestos!$D$13</f>
        <v>10000000</v>
      </c>
      <c r="H17" s="34">
        <f>I6*Supuestos!$D$13</f>
        <v>10000000</v>
      </c>
      <c r="I17" s="34">
        <f>J6*Supuestos!$D$13</f>
        <v>10000000</v>
      </c>
      <c r="J17" s="34">
        <f>K6*Supuestos!$D$13</f>
        <v>10000000</v>
      </c>
      <c r="K17" s="34">
        <f>L6*Supuestos!$D$13</f>
        <v>10000000</v>
      </c>
      <c r="L17" s="34">
        <f>M6*Supuestos!$D$13</f>
        <v>10000000</v>
      </c>
      <c r="M17" s="34">
        <f>N6*Supuestos!$D$13</f>
        <v>10000000</v>
      </c>
      <c r="N17" s="34">
        <f>O6*Supuestos!$D$13</f>
        <v>10000000</v>
      </c>
      <c r="O17" s="34">
        <f>P6*Supuestos!$D$13</f>
        <v>10000000</v>
      </c>
      <c r="P17" s="34">
        <f>Q6*Supuestos!$D$13</f>
        <v>11000000</v>
      </c>
      <c r="Q17" s="34">
        <f>R6*Supuestos!$D$13</f>
        <v>11000000</v>
      </c>
      <c r="R17" s="34">
        <f>S6*Supuestos!$D$13</f>
        <v>11000000</v>
      </c>
      <c r="S17" s="34">
        <f>T6*Supuestos!$D$13</f>
        <v>11000000</v>
      </c>
      <c r="T17" s="34">
        <f>U6*Supuestos!$D$13</f>
        <v>11000000</v>
      </c>
      <c r="U17" s="34">
        <f>V6*Supuestos!$D$13</f>
        <v>11000000</v>
      </c>
      <c r="V17" s="34">
        <f>W6*Supuestos!$D$13</f>
        <v>11000000</v>
      </c>
      <c r="W17" s="34">
        <f>X6*Supuestos!$D$13</f>
        <v>11000000</v>
      </c>
      <c r="X17" s="34">
        <f>Y6*Supuestos!$D$13</f>
        <v>11000000</v>
      </c>
      <c r="Y17" s="34">
        <f>Z6*Supuestos!$D$13</f>
        <v>11000000</v>
      </c>
      <c r="Z17" s="34">
        <f>AA6*Supuestos!$D$13</f>
        <v>11000000</v>
      </c>
      <c r="AA17" s="34">
        <f>AB6*Supuestos!$D$13</f>
        <v>11000000</v>
      </c>
      <c r="AB17" s="34">
        <f>AC6*Supuestos!$D$13</f>
        <v>12100000</v>
      </c>
      <c r="AC17" s="34">
        <f>AD6*Supuestos!$D$13</f>
        <v>12100000</v>
      </c>
      <c r="AD17" s="34">
        <f>AE6*Supuestos!$D$13</f>
        <v>12100000</v>
      </c>
      <c r="AE17" s="34">
        <f>AF6*Supuestos!$D$13</f>
        <v>12100000</v>
      </c>
      <c r="AF17" s="34">
        <f>AG6*Supuestos!$D$13</f>
        <v>12100000</v>
      </c>
      <c r="AG17" s="34">
        <f>AH6*Supuestos!$D$13</f>
        <v>12100000</v>
      </c>
      <c r="AH17" s="34">
        <f>AI6*Supuestos!$D$13</f>
        <v>12100000</v>
      </c>
      <c r="AI17" s="34">
        <f>AJ6*Supuestos!$D$13</f>
        <v>12100000</v>
      </c>
      <c r="AJ17" s="34">
        <f>AK6*Supuestos!$D$13</f>
        <v>12100000</v>
      </c>
      <c r="AK17" s="34">
        <f>AL6*Supuestos!$D$13</f>
        <v>12100000</v>
      </c>
      <c r="AL17" s="34">
        <f>AM6*Supuestos!$D$13</f>
        <v>12100000</v>
      </c>
      <c r="AM17" s="34">
        <f>AN6*Supuestos!$D$13</f>
        <v>12100000</v>
      </c>
      <c r="AN17" s="34">
        <f>AO6*Supuestos!$D$13</f>
        <v>13310000</v>
      </c>
      <c r="AO17" s="34">
        <f>AP6*Supuestos!$D$13</f>
        <v>13310000</v>
      </c>
      <c r="AP17" s="34">
        <f>AQ6*Supuestos!$D$13</f>
        <v>13310000</v>
      </c>
      <c r="AQ17" s="34">
        <f>AR6*Supuestos!$D$13</f>
        <v>13310000</v>
      </c>
      <c r="AR17" s="34">
        <f>AS6*Supuestos!$D$13</f>
        <v>13310000</v>
      </c>
      <c r="AS17" s="34">
        <f>AT6*Supuestos!$D$13</f>
        <v>13310000</v>
      </c>
      <c r="AT17" s="34">
        <f>AU6*Supuestos!$D$13</f>
        <v>13310000</v>
      </c>
      <c r="AU17" s="34">
        <f>AV6*Supuestos!$D$13</f>
        <v>13310000</v>
      </c>
      <c r="AV17" s="34">
        <f>AW6*Supuestos!$D$13</f>
        <v>13310000</v>
      </c>
      <c r="AW17" s="34">
        <f>AX6*Supuestos!$D$13</f>
        <v>13310000</v>
      </c>
      <c r="AX17" s="34">
        <f>AY6*Supuestos!$D$13</f>
        <v>13310000</v>
      </c>
      <c r="AY17" s="34">
        <f>AZ6*Supuestos!$D$13</f>
        <v>13310000</v>
      </c>
      <c r="AZ17" s="34">
        <f>BA6*Supuestos!$D$13</f>
        <v>14641000</v>
      </c>
      <c r="BA17" s="34">
        <f>BB6*Supuestos!$D$13</f>
        <v>14641000</v>
      </c>
      <c r="BB17" s="34">
        <f>BC6*Supuestos!$D$13</f>
        <v>14641000</v>
      </c>
      <c r="BC17" s="34">
        <f>BD6*Supuestos!$D$13</f>
        <v>14641000</v>
      </c>
      <c r="BD17" s="34">
        <f>BE6*Supuestos!$D$13</f>
        <v>14641000</v>
      </c>
      <c r="BE17" s="34">
        <f>BF6*Supuestos!$D$13</f>
        <v>14641000</v>
      </c>
      <c r="BF17" s="34">
        <f>BG6*Supuestos!$D$13</f>
        <v>14641000</v>
      </c>
      <c r="BG17" s="34">
        <f>BH6*Supuestos!$D$13</f>
        <v>14641000</v>
      </c>
      <c r="BH17" s="34">
        <f>BI6*Supuestos!$D$13</f>
        <v>14641000</v>
      </c>
      <c r="BI17" s="34">
        <f>BJ6*Supuestos!$D$13</f>
        <v>14641000</v>
      </c>
      <c r="BJ17" s="34">
        <f>BK6*Supuestos!$D$13</f>
        <v>14641000</v>
      </c>
      <c r="BK17" s="34">
        <f>BL6*Supuestos!$D$13</f>
        <v>14641000</v>
      </c>
      <c r="BL17" s="34">
        <f t="shared" ref="BL17:BL18" si="6">0</f>
        <v>0</v>
      </c>
    </row>
    <row r="18" ht="24.75" customHeight="1">
      <c r="A18" s="1"/>
      <c r="B18" s="1"/>
      <c r="C18" s="1" t="s">
        <v>267</v>
      </c>
      <c r="D18" s="54">
        <f>-D17</f>
        <v>-10000000</v>
      </c>
      <c r="E18" s="54">
        <f t="shared" ref="E18:BK18" si="5">D17-E17</f>
        <v>0</v>
      </c>
      <c r="F18" s="54">
        <f t="shared" si="5"/>
        <v>0</v>
      </c>
      <c r="G18" s="54">
        <f t="shared" si="5"/>
        <v>0</v>
      </c>
      <c r="H18" s="54">
        <f t="shared" si="5"/>
        <v>0</v>
      </c>
      <c r="I18" s="54">
        <f t="shared" si="5"/>
        <v>0</v>
      </c>
      <c r="J18" s="54">
        <f t="shared" si="5"/>
        <v>0</v>
      </c>
      <c r="K18" s="54">
        <f t="shared" si="5"/>
        <v>0</v>
      </c>
      <c r="L18" s="54">
        <f t="shared" si="5"/>
        <v>0</v>
      </c>
      <c r="M18" s="54">
        <f t="shared" si="5"/>
        <v>0</v>
      </c>
      <c r="N18" s="54">
        <f t="shared" si="5"/>
        <v>0</v>
      </c>
      <c r="O18" s="54">
        <f t="shared" si="5"/>
        <v>0</v>
      </c>
      <c r="P18" s="54">
        <f t="shared" si="5"/>
        <v>-1000000</v>
      </c>
      <c r="Q18" s="54">
        <f t="shared" si="5"/>
        <v>0</v>
      </c>
      <c r="R18" s="54">
        <f t="shared" si="5"/>
        <v>0</v>
      </c>
      <c r="S18" s="54">
        <f t="shared" si="5"/>
        <v>0</v>
      </c>
      <c r="T18" s="54">
        <f t="shared" si="5"/>
        <v>0</v>
      </c>
      <c r="U18" s="54">
        <f t="shared" si="5"/>
        <v>0</v>
      </c>
      <c r="V18" s="54">
        <f t="shared" si="5"/>
        <v>0</v>
      </c>
      <c r="W18" s="54">
        <f t="shared" si="5"/>
        <v>0</v>
      </c>
      <c r="X18" s="54">
        <f t="shared" si="5"/>
        <v>0</v>
      </c>
      <c r="Y18" s="54">
        <f t="shared" si="5"/>
        <v>0</v>
      </c>
      <c r="Z18" s="54">
        <f t="shared" si="5"/>
        <v>0</v>
      </c>
      <c r="AA18" s="54">
        <f t="shared" si="5"/>
        <v>0</v>
      </c>
      <c r="AB18" s="54">
        <f t="shared" si="5"/>
        <v>-1100000</v>
      </c>
      <c r="AC18" s="54">
        <f t="shared" si="5"/>
        <v>0</v>
      </c>
      <c r="AD18" s="54">
        <f t="shared" si="5"/>
        <v>0</v>
      </c>
      <c r="AE18" s="54">
        <f t="shared" si="5"/>
        <v>0</v>
      </c>
      <c r="AF18" s="54">
        <f t="shared" si="5"/>
        <v>0</v>
      </c>
      <c r="AG18" s="54">
        <f t="shared" si="5"/>
        <v>0</v>
      </c>
      <c r="AH18" s="54">
        <f t="shared" si="5"/>
        <v>0</v>
      </c>
      <c r="AI18" s="54">
        <f t="shared" si="5"/>
        <v>0</v>
      </c>
      <c r="AJ18" s="54">
        <f t="shared" si="5"/>
        <v>0</v>
      </c>
      <c r="AK18" s="54">
        <f t="shared" si="5"/>
        <v>0</v>
      </c>
      <c r="AL18" s="54">
        <f t="shared" si="5"/>
        <v>0</v>
      </c>
      <c r="AM18" s="54">
        <f t="shared" si="5"/>
        <v>0</v>
      </c>
      <c r="AN18" s="54">
        <f t="shared" si="5"/>
        <v>-1210000</v>
      </c>
      <c r="AO18" s="54">
        <f t="shared" si="5"/>
        <v>0</v>
      </c>
      <c r="AP18" s="54">
        <f t="shared" si="5"/>
        <v>0</v>
      </c>
      <c r="AQ18" s="54">
        <f t="shared" si="5"/>
        <v>0</v>
      </c>
      <c r="AR18" s="54">
        <f t="shared" si="5"/>
        <v>0</v>
      </c>
      <c r="AS18" s="54">
        <f t="shared" si="5"/>
        <v>0</v>
      </c>
      <c r="AT18" s="54">
        <f t="shared" si="5"/>
        <v>0</v>
      </c>
      <c r="AU18" s="54">
        <f t="shared" si="5"/>
        <v>0</v>
      </c>
      <c r="AV18" s="54">
        <f t="shared" si="5"/>
        <v>0</v>
      </c>
      <c r="AW18" s="54">
        <f t="shared" si="5"/>
        <v>0</v>
      </c>
      <c r="AX18" s="54">
        <f t="shared" si="5"/>
        <v>0</v>
      </c>
      <c r="AY18" s="54">
        <f t="shared" si="5"/>
        <v>0</v>
      </c>
      <c r="AZ18" s="54">
        <f t="shared" si="5"/>
        <v>-1331000</v>
      </c>
      <c r="BA18" s="54">
        <f t="shared" si="5"/>
        <v>0</v>
      </c>
      <c r="BB18" s="54">
        <f t="shared" si="5"/>
        <v>0</v>
      </c>
      <c r="BC18" s="54">
        <f t="shared" si="5"/>
        <v>0</v>
      </c>
      <c r="BD18" s="54">
        <f t="shared" si="5"/>
        <v>0</v>
      </c>
      <c r="BE18" s="54">
        <f t="shared" si="5"/>
        <v>0</v>
      </c>
      <c r="BF18" s="54">
        <f t="shared" si="5"/>
        <v>0</v>
      </c>
      <c r="BG18" s="54">
        <f t="shared" si="5"/>
        <v>0</v>
      </c>
      <c r="BH18" s="54">
        <f t="shared" si="5"/>
        <v>0</v>
      </c>
      <c r="BI18" s="54">
        <f t="shared" si="5"/>
        <v>0</v>
      </c>
      <c r="BJ18" s="54">
        <f t="shared" si="5"/>
        <v>0</v>
      </c>
      <c r="BK18" s="54">
        <f t="shared" si="5"/>
        <v>0</v>
      </c>
      <c r="BL18" s="54">
        <f t="shared" si="6"/>
        <v>0</v>
      </c>
    </row>
    <row r="19" ht="24.75" customHeight="1">
      <c r="A19" s="1"/>
      <c r="B19" s="1"/>
      <c r="C19" s="1" t="s">
        <v>268</v>
      </c>
      <c r="D19" s="33">
        <v>0.0</v>
      </c>
      <c r="E19" s="54">
        <f t="shared" ref="E19:BK19" si="7">0</f>
        <v>0</v>
      </c>
      <c r="F19" s="54">
        <f t="shared" si="7"/>
        <v>0</v>
      </c>
      <c r="G19" s="54">
        <f t="shared" si="7"/>
        <v>0</v>
      </c>
      <c r="H19" s="54">
        <f t="shared" si="7"/>
        <v>0</v>
      </c>
      <c r="I19" s="54">
        <f t="shared" si="7"/>
        <v>0</v>
      </c>
      <c r="J19" s="54">
        <f t="shared" si="7"/>
        <v>0</v>
      </c>
      <c r="K19" s="54">
        <f t="shared" si="7"/>
        <v>0</v>
      </c>
      <c r="L19" s="54">
        <f t="shared" si="7"/>
        <v>0</v>
      </c>
      <c r="M19" s="54">
        <f t="shared" si="7"/>
        <v>0</v>
      </c>
      <c r="N19" s="54">
        <f t="shared" si="7"/>
        <v>0</v>
      </c>
      <c r="O19" s="54">
        <f t="shared" si="7"/>
        <v>0</v>
      </c>
      <c r="P19" s="54">
        <f t="shared" si="7"/>
        <v>0</v>
      </c>
      <c r="Q19" s="54">
        <f t="shared" si="7"/>
        <v>0</v>
      </c>
      <c r="R19" s="54">
        <f t="shared" si="7"/>
        <v>0</v>
      </c>
      <c r="S19" s="54">
        <f t="shared" si="7"/>
        <v>0</v>
      </c>
      <c r="T19" s="54">
        <f t="shared" si="7"/>
        <v>0</v>
      </c>
      <c r="U19" s="54">
        <f t="shared" si="7"/>
        <v>0</v>
      </c>
      <c r="V19" s="54">
        <f t="shared" si="7"/>
        <v>0</v>
      </c>
      <c r="W19" s="54">
        <f t="shared" si="7"/>
        <v>0</v>
      </c>
      <c r="X19" s="54">
        <f t="shared" si="7"/>
        <v>0</v>
      </c>
      <c r="Y19" s="54">
        <f t="shared" si="7"/>
        <v>0</v>
      </c>
      <c r="Z19" s="54">
        <f t="shared" si="7"/>
        <v>0</v>
      </c>
      <c r="AA19" s="54">
        <f t="shared" si="7"/>
        <v>0</v>
      </c>
      <c r="AB19" s="54">
        <f t="shared" si="7"/>
        <v>0</v>
      </c>
      <c r="AC19" s="54">
        <f t="shared" si="7"/>
        <v>0</v>
      </c>
      <c r="AD19" s="54">
        <f t="shared" si="7"/>
        <v>0</v>
      </c>
      <c r="AE19" s="54">
        <f t="shared" si="7"/>
        <v>0</v>
      </c>
      <c r="AF19" s="54">
        <f t="shared" si="7"/>
        <v>0</v>
      </c>
      <c r="AG19" s="54">
        <f t="shared" si="7"/>
        <v>0</v>
      </c>
      <c r="AH19" s="54">
        <f t="shared" si="7"/>
        <v>0</v>
      </c>
      <c r="AI19" s="54">
        <f t="shared" si="7"/>
        <v>0</v>
      </c>
      <c r="AJ19" s="54">
        <f t="shared" si="7"/>
        <v>0</v>
      </c>
      <c r="AK19" s="54">
        <f t="shared" si="7"/>
        <v>0</v>
      </c>
      <c r="AL19" s="54">
        <f t="shared" si="7"/>
        <v>0</v>
      </c>
      <c r="AM19" s="54">
        <f t="shared" si="7"/>
        <v>0</v>
      </c>
      <c r="AN19" s="54">
        <f t="shared" si="7"/>
        <v>0</v>
      </c>
      <c r="AO19" s="54">
        <f t="shared" si="7"/>
        <v>0</v>
      </c>
      <c r="AP19" s="54">
        <f t="shared" si="7"/>
        <v>0</v>
      </c>
      <c r="AQ19" s="54">
        <f t="shared" si="7"/>
        <v>0</v>
      </c>
      <c r="AR19" s="54">
        <f t="shared" si="7"/>
        <v>0</v>
      </c>
      <c r="AS19" s="54">
        <f t="shared" si="7"/>
        <v>0</v>
      </c>
      <c r="AT19" s="54">
        <f t="shared" si="7"/>
        <v>0</v>
      </c>
      <c r="AU19" s="54">
        <f t="shared" si="7"/>
        <v>0</v>
      </c>
      <c r="AV19" s="54">
        <f t="shared" si="7"/>
        <v>0</v>
      </c>
      <c r="AW19" s="54">
        <f t="shared" si="7"/>
        <v>0</v>
      </c>
      <c r="AX19" s="54">
        <f t="shared" si="7"/>
        <v>0</v>
      </c>
      <c r="AY19" s="54">
        <f t="shared" si="7"/>
        <v>0</v>
      </c>
      <c r="AZ19" s="54">
        <f t="shared" si="7"/>
        <v>0</v>
      </c>
      <c r="BA19" s="54">
        <f t="shared" si="7"/>
        <v>0</v>
      </c>
      <c r="BB19" s="54">
        <f t="shared" si="7"/>
        <v>0</v>
      </c>
      <c r="BC19" s="54">
        <f t="shared" si="7"/>
        <v>0</v>
      </c>
      <c r="BD19" s="54">
        <f t="shared" si="7"/>
        <v>0</v>
      </c>
      <c r="BE19" s="54">
        <f t="shared" si="7"/>
        <v>0</v>
      </c>
      <c r="BF19" s="54">
        <f t="shared" si="7"/>
        <v>0</v>
      </c>
      <c r="BG19" s="54">
        <f t="shared" si="7"/>
        <v>0</v>
      </c>
      <c r="BH19" s="54">
        <f t="shared" si="7"/>
        <v>0</v>
      </c>
      <c r="BI19" s="54">
        <f t="shared" si="7"/>
        <v>0</v>
      </c>
      <c r="BJ19" s="54">
        <f t="shared" si="7"/>
        <v>0</v>
      </c>
      <c r="BK19" s="54">
        <f t="shared" si="7"/>
        <v>0</v>
      </c>
      <c r="BL19" s="54">
        <f>BK17</f>
        <v>14641000</v>
      </c>
    </row>
    <row r="20" ht="24.75" customHeight="1">
      <c r="A20" s="1"/>
      <c r="B20" s="1"/>
      <c r="C20" s="1" t="s">
        <v>269</v>
      </c>
      <c r="D20" s="33">
        <v>0.0</v>
      </c>
      <c r="E20" s="54">
        <f t="shared" ref="E20:BK20" si="8">0</f>
        <v>0</v>
      </c>
      <c r="F20" s="54">
        <f t="shared" si="8"/>
        <v>0</v>
      </c>
      <c r="G20" s="54">
        <f t="shared" si="8"/>
        <v>0</v>
      </c>
      <c r="H20" s="54">
        <f t="shared" si="8"/>
        <v>0</v>
      </c>
      <c r="I20" s="54">
        <f t="shared" si="8"/>
        <v>0</v>
      </c>
      <c r="J20" s="54">
        <f t="shared" si="8"/>
        <v>0</v>
      </c>
      <c r="K20" s="54">
        <f t="shared" si="8"/>
        <v>0</v>
      </c>
      <c r="L20" s="54">
        <f t="shared" si="8"/>
        <v>0</v>
      </c>
      <c r="M20" s="54">
        <f t="shared" si="8"/>
        <v>0</v>
      </c>
      <c r="N20" s="54">
        <f t="shared" si="8"/>
        <v>0</v>
      </c>
      <c r="O20" s="54">
        <f t="shared" si="8"/>
        <v>0</v>
      </c>
      <c r="P20" s="54">
        <f t="shared" si="8"/>
        <v>0</v>
      </c>
      <c r="Q20" s="54">
        <f t="shared" si="8"/>
        <v>0</v>
      </c>
      <c r="R20" s="54">
        <f t="shared" si="8"/>
        <v>0</v>
      </c>
      <c r="S20" s="54">
        <f t="shared" si="8"/>
        <v>0</v>
      </c>
      <c r="T20" s="54">
        <f t="shared" si="8"/>
        <v>0</v>
      </c>
      <c r="U20" s="54">
        <f t="shared" si="8"/>
        <v>0</v>
      </c>
      <c r="V20" s="54">
        <f t="shared" si="8"/>
        <v>0</v>
      </c>
      <c r="W20" s="54">
        <f t="shared" si="8"/>
        <v>0</v>
      </c>
      <c r="X20" s="54">
        <f t="shared" si="8"/>
        <v>0</v>
      </c>
      <c r="Y20" s="54">
        <f t="shared" si="8"/>
        <v>0</v>
      </c>
      <c r="Z20" s="54">
        <f t="shared" si="8"/>
        <v>0</v>
      </c>
      <c r="AA20" s="54">
        <f t="shared" si="8"/>
        <v>0</v>
      </c>
      <c r="AB20" s="54">
        <f t="shared" si="8"/>
        <v>0</v>
      </c>
      <c r="AC20" s="54">
        <f t="shared" si="8"/>
        <v>0</v>
      </c>
      <c r="AD20" s="54">
        <f t="shared" si="8"/>
        <v>0</v>
      </c>
      <c r="AE20" s="54">
        <f t="shared" si="8"/>
        <v>0</v>
      </c>
      <c r="AF20" s="54">
        <f t="shared" si="8"/>
        <v>0</v>
      </c>
      <c r="AG20" s="54">
        <f t="shared" si="8"/>
        <v>0</v>
      </c>
      <c r="AH20" s="54">
        <f t="shared" si="8"/>
        <v>0</v>
      </c>
      <c r="AI20" s="54">
        <f t="shared" si="8"/>
        <v>0</v>
      </c>
      <c r="AJ20" s="54">
        <f t="shared" si="8"/>
        <v>0</v>
      </c>
      <c r="AK20" s="54">
        <f t="shared" si="8"/>
        <v>0</v>
      </c>
      <c r="AL20" s="54">
        <f t="shared" si="8"/>
        <v>0</v>
      </c>
      <c r="AM20" s="54">
        <f t="shared" si="8"/>
        <v>0</v>
      </c>
      <c r="AN20" s="54">
        <f t="shared" si="8"/>
        <v>0</v>
      </c>
      <c r="AO20" s="54">
        <f t="shared" si="8"/>
        <v>0</v>
      </c>
      <c r="AP20" s="54">
        <f t="shared" si="8"/>
        <v>0</v>
      </c>
      <c r="AQ20" s="54">
        <f t="shared" si="8"/>
        <v>0</v>
      </c>
      <c r="AR20" s="54">
        <f t="shared" si="8"/>
        <v>0</v>
      </c>
      <c r="AS20" s="54">
        <f t="shared" si="8"/>
        <v>0</v>
      </c>
      <c r="AT20" s="54">
        <f t="shared" si="8"/>
        <v>0</v>
      </c>
      <c r="AU20" s="54">
        <f t="shared" si="8"/>
        <v>0</v>
      </c>
      <c r="AV20" s="54">
        <f t="shared" si="8"/>
        <v>0</v>
      </c>
      <c r="AW20" s="54">
        <f t="shared" si="8"/>
        <v>0</v>
      </c>
      <c r="AX20" s="54">
        <f t="shared" si="8"/>
        <v>0</v>
      </c>
      <c r="AY20" s="54">
        <f t="shared" si="8"/>
        <v>0</v>
      </c>
      <c r="AZ20" s="54">
        <f t="shared" si="8"/>
        <v>0</v>
      </c>
      <c r="BA20" s="54">
        <f t="shared" si="8"/>
        <v>0</v>
      </c>
      <c r="BB20" s="54">
        <f t="shared" si="8"/>
        <v>0</v>
      </c>
      <c r="BC20" s="54">
        <f t="shared" si="8"/>
        <v>0</v>
      </c>
      <c r="BD20" s="54">
        <f t="shared" si="8"/>
        <v>0</v>
      </c>
      <c r="BE20" s="54">
        <f t="shared" si="8"/>
        <v>0</v>
      </c>
      <c r="BF20" s="54">
        <f t="shared" si="8"/>
        <v>0</v>
      </c>
      <c r="BG20" s="54">
        <f t="shared" si="8"/>
        <v>0</v>
      </c>
      <c r="BH20" s="54">
        <f t="shared" si="8"/>
        <v>0</v>
      </c>
      <c r="BI20" s="54">
        <f t="shared" si="8"/>
        <v>0</v>
      </c>
      <c r="BJ20" s="54">
        <f t="shared" si="8"/>
        <v>0</v>
      </c>
      <c r="BK20" s="54">
        <f t="shared" si="8"/>
        <v>0</v>
      </c>
      <c r="BL20" s="54">
        <f>Supuestos!$D$12</f>
        <v>10000000</v>
      </c>
    </row>
    <row r="21" ht="24.75" customHeight="1">
      <c r="A21" s="1"/>
      <c r="B21" s="1"/>
      <c r="C21" s="1" t="s">
        <v>270</v>
      </c>
      <c r="D21" s="33">
        <v>0.0</v>
      </c>
      <c r="E21" s="54">
        <f t="shared" ref="E21:BK21" si="9">0</f>
        <v>0</v>
      </c>
      <c r="F21" s="54">
        <f t="shared" si="9"/>
        <v>0</v>
      </c>
      <c r="G21" s="54">
        <f t="shared" si="9"/>
        <v>0</v>
      </c>
      <c r="H21" s="54">
        <f t="shared" si="9"/>
        <v>0</v>
      </c>
      <c r="I21" s="54">
        <f t="shared" si="9"/>
        <v>0</v>
      </c>
      <c r="J21" s="54">
        <f t="shared" si="9"/>
        <v>0</v>
      </c>
      <c r="K21" s="54">
        <f t="shared" si="9"/>
        <v>0</v>
      </c>
      <c r="L21" s="54">
        <f t="shared" si="9"/>
        <v>0</v>
      </c>
      <c r="M21" s="54">
        <f t="shared" si="9"/>
        <v>0</v>
      </c>
      <c r="N21" s="54">
        <f t="shared" si="9"/>
        <v>0</v>
      </c>
      <c r="O21" s="54">
        <f t="shared" si="9"/>
        <v>0</v>
      </c>
      <c r="P21" s="54">
        <f t="shared" si="9"/>
        <v>0</v>
      </c>
      <c r="Q21" s="54">
        <f t="shared" si="9"/>
        <v>0</v>
      </c>
      <c r="R21" s="54">
        <f t="shared" si="9"/>
        <v>0</v>
      </c>
      <c r="S21" s="54">
        <f t="shared" si="9"/>
        <v>0</v>
      </c>
      <c r="T21" s="54">
        <f t="shared" si="9"/>
        <v>0</v>
      </c>
      <c r="U21" s="54">
        <f t="shared" si="9"/>
        <v>0</v>
      </c>
      <c r="V21" s="54">
        <f t="shared" si="9"/>
        <v>0</v>
      </c>
      <c r="W21" s="54">
        <f t="shared" si="9"/>
        <v>0</v>
      </c>
      <c r="X21" s="54">
        <f t="shared" si="9"/>
        <v>0</v>
      </c>
      <c r="Y21" s="54">
        <f t="shared" si="9"/>
        <v>0</v>
      </c>
      <c r="Z21" s="54">
        <f t="shared" si="9"/>
        <v>0</v>
      </c>
      <c r="AA21" s="54">
        <f t="shared" si="9"/>
        <v>0</v>
      </c>
      <c r="AB21" s="54">
        <f t="shared" si="9"/>
        <v>0</v>
      </c>
      <c r="AC21" s="54">
        <f t="shared" si="9"/>
        <v>0</v>
      </c>
      <c r="AD21" s="54">
        <f t="shared" si="9"/>
        <v>0</v>
      </c>
      <c r="AE21" s="54">
        <f t="shared" si="9"/>
        <v>0</v>
      </c>
      <c r="AF21" s="54">
        <f t="shared" si="9"/>
        <v>0</v>
      </c>
      <c r="AG21" s="54">
        <f t="shared" si="9"/>
        <v>0</v>
      </c>
      <c r="AH21" s="54">
        <f t="shared" si="9"/>
        <v>0</v>
      </c>
      <c r="AI21" s="54">
        <f t="shared" si="9"/>
        <v>0</v>
      </c>
      <c r="AJ21" s="54">
        <f t="shared" si="9"/>
        <v>0</v>
      </c>
      <c r="AK21" s="54">
        <f t="shared" si="9"/>
        <v>0</v>
      </c>
      <c r="AL21" s="54">
        <f t="shared" si="9"/>
        <v>0</v>
      </c>
      <c r="AM21" s="54">
        <f t="shared" si="9"/>
        <v>0</v>
      </c>
      <c r="AN21" s="54">
        <f t="shared" si="9"/>
        <v>0</v>
      </c>
      <c r="AO21" s="54">
        <f t="shared" si="9"/>
        <v>0</v>
      </c>
      <c r="AP21" s="54">
        <f t="shared" si="9"/>
        <v>0</v>
      </c>
      <c r="AQ21" s="54">
        <f t="shared" si="9"/>
        <v>0</v>
      </c>
      <c r="AR21" s="54">
        <f t="shared" si="9"/>
        <v>0</v>
      </c>
      <c r="AS21" s="54">
        <f t="shared" si="9"/>
        <v>0</v>
      </c>
      <c r="AT21" s="54">
        <f t="shared" si="9"/>
        <v>0</v>
      </c>
      <c r="AU21" s="54">
        <f t="shared" si="9"/>
        <v>0</v>
      </c>
      <c r="AV21" s="54">
        <f t="shared" si="9"/>
        <v>0</v>
      </c>
      <c r="AW21" s="54">
        <f t="shared" si="9"/>
        <v>0</v>
      </c>
      <c r="AX21" s="54">
        <f t="shared" si="9"/>
        <v>0</v>
      </c>
      <c r="AY21" s="54">
        <f t="shared" si="9"/>
        <v>0</v>
      </c>
      <c r="AZ21" s="54">
        <f t="shared" si="9"/>
        <v>0</v>
      </c>
      <c r="BA21" s="54">
        <f t="shared" si="9"/>
        <v>0</v>
      </c>
      <c r="BB21" s="54">
        <f t="shared" si="9"/>
        <v>0</v>
      </c>
      <c r="BC21" s="54">
        <f t="shared" si="9"/>
        <v>0</v>
      </c>
      <c r="BD21" s="54">
        <f t="shared" si="9"/>
        <v>0</v>
      </c>
      <c r="BE21" s="54">
        <f t="shared" si="9"/>
        <v>0</v>
      </c>
      <c r="BF21" s="54">
        <f t="shared" si="9"/>
        <v>0</v>
      </c>
      <c r="BG21" s="54">
        <f t="shared" si="9"/>
        <v>0</v>
      </c>
      <c r="BH21" s="54">
        <f t="shared" si="9"/>
        <v>0</v>
      </c>
      <c r="BI21" s="54">
        <f t="shared" si="9"/>
        <v>0</v>
      </c>
      <c r="BJ21" s="54">
        <f t="shared" si="9"/>
        <v>0</v>
      </c>
      <c r="BK21" s="54">
        <f t="shared" si="9"/>
        <v>0</v>
      </c>
      <c r="BL21" s="54">
        <f>MAX(0,-SUM(D16:BL16)+SUM(E10:BL11))</f>
        <v>0</v>
      </c>
    </row>
    <row r="22" ht="24.75" customHeight="1">
      <c r="A22" s="1"/>
      <c r="B22" s="1"/>
      <c r="C22" s="1" t="s">
        <v>271</v>
      </c>
      <c r="D22" s="33">
        <v>0.0</v>
      </c>
      <c r="E22" s="34">
        <f>-MAX(0,E20-E21)*Supuestos!$D$10</f>
        <v>0</v>
      </c>
      <c r="F22" s="34">
        <f>-MAX(0,F20-F21)*Supuestos!$D$10</f>
        <v>0</v>
      </c>
      <c r="G22" s="34">
        <f>-MAX(0,G20-G21)*Supuestos!$D$10</f>
        <v>0</v>
      </c>
      <c r="H22" s="34">
        <f>-MAX(0,H20-H21)*Supuestos!$D$10</f>
        <v>0</v>
      </c>
      <c r="I22" s="34">
        <f>-MAX(0,I20-I21)*Supuestos!$D$10</f>
        <v>0</v>
      </c>
      <c r="J22" s="34">
        <f>-MAX(0,J20-J21)*Supuestos!$D$10</f>
        <v>0</v>
      </c>
      <c r="K22" s="34">
        <f>-MAX(0,K20-K21)*Supuestos!$D$10</f>
        <v>0</v>
      </c>
      <c r="L22" s="34">
        <f>-MAX(0,L20-L21)*Supuestos!$D$10</f>
        <v>0</v>
      </c>
      <c r="M22" s="34">
        <f>-MAX(0,M20-M21)*Supuestos!$D$10</f>
        <v>0</v>
      </c>
      <c r="N22" s="34">
        <f>-MAX(0,N20-N21)*Supuestos!$D$10</f>
        <v>0</v>
      </c>
      <c r="O22" s="34">
        <f>-MAX(0,O20-O21)*Supuestos!$D$10</f>
        <v>0</v>
      </c>
      <c r="P22" s="34">
        <f>-MAX(0,P20-P21)*Supuestos!$D$10</f>
        <v>0</v>
      </c>
      <c r="Q22" s="34">
        <f>-MAX(0,Q20-Q21)*Supuestos!$D$10</f>
        <v>0</v>
      </c>
      <c r="R22" s="34">
        <f>-MAX(0,R20-R21)*Supuestos!$D$10</f>
        <v>0</v>
      </c>
      <c r="S22" s="34">
        <f>-MAX(0,S20-S21)*Supuestos!$D$10</f>
        <v>0</v>
      </c>
      <c r="T22" s="34">
        <f>-MAX(0,T20-T21)*Supuestos!$D$10</f>
        <v>0</v>
      </c>
      <c r="U22" s="34">
        <f>-MAX(0,U20-U21)*Supuestos!$D$10</f>
        <v>0</v>
      </c>
      <c r="V22" s="34">
        <f>-MAX(0,V20-V21)*Supuestos!$D$10</f>
        <v>0</v>
      </c>
      <c r="W22" s="34">
        <f>-MAX(0,W20-W21)*Supuestos!$D$10</f>
        <v>0</v>
      </c>
      <c r="X22" s="34">
        <f>-MAX(0,X20-X21)*Supuestos!$D$10</f>
        <v>0</v>
      </c>
      <c r="Y22" s="34">
        <f>-MAX(0,Y20-Y21)*Supuestos!$D$10</f>
        <v>0</v>
      </c>
      <c r="Z22" s="34">
        <f>-MAX(0,Z20-Z21)*Supuestos!$D$10</f>
        <v>0</v>
      </c>
      <c r="AA22" s="34">
        <f>-MAX(0,AA20-AA21)*Supuestos!$D$10</f>
        <v>0</v>
      </c>
      <c r="AB22" s="34">
        <f>-MAX(0,AB20-AB21)*Supuestos!$D$10</f>
        <v>0</v>
      </c>
      <c r="AC22" s="34">
        <f>-MAX(0,AC20-AC21)*Supuestos!$D$10</f>
        <v>0</v>
      </c>
      <c r="AD22" s="34">
        <f>-MAX(0,AD20-AD21)*Supuestos!$D$10</f>
        <v>0</v>
      </c>
      <c r="AE22" s="34">
        <f>-MAX(0,AE20-AE21)*Supuestos!$D$10</f>
        <v>0</v>
      </c>
      <c r="AF22" s="34">
        <f>-MAX(0,AF20-AF21)*Supuestos!$D$10</f>
        <v>0</v>
      </c>
      <c r="AG22" s="34">
        <f>-MAX(0,AG20-AG21)*Supuestos!$D$10</f>
        <v>0</v>
      </c>
      <c r="AH22" s="34">
        <f>-MAX(0,AH20-AH21)*Supuestos!$D$10</f>
        <v>0</v>
      </c>
      <c r="AI22" s="34">
        <f>-MAX(0,AI20-AI21)*Supuestos!$D$10</f>
        <v>0</v>
      </c>
      <c r="AJ22" s="34">
        <f>-MAX(0,AJ20-AJ21)*Supuestos!$D$10</f>
        <v>0</v>
      </c>
      <c r="AK22" s="34">
        <f>-MAX(0,AK20-AK21)*Supuestos!$D$10</f>
        <v>0</v>
      </c>
      <c r="AL22" s="34">
        <f>-MAX(0,AL20-AL21)*Supuestos!$D$10</f>
        <v>0</v>
      </c>
      <c r="AM22" s="34">
        <f>-MAX(0,AM20-AM21)*Supuestos!$D$10</f>
        <v>0</v>
      </c>
      <c r="AN22" s="34">
        <f>-MAX(0,AN20-AN21)*Supuestos!$D$10</f>
        <v>0</v>
      </c>
      <c r="AO22" s="34">
        <f>-MAX(0,AO20-AO21)*Supuestos!$D$10</f>
        <v>0</v>
      </c>
      <c r="AP22" s="34">
        <f>-MAX(0,AP20-AP21)*Supuestos!$D$10</f>
        <v>0</v>
      </c>
      <c r="AQ22" s="34">
        <f>-MAX(0,AQ20-AQ21)*Supuestos!$D$10</f>
        <v>0</v>
      </c>
      <c r="AR22" s="34">
        <f>-MAX(0,AR20-AR21)*Supuestos!$D$10</f>
        <v>0</v>
      </c>
      <c r="AS22" s="34">
        <f>-MAX(0,AS20-AS21)*Supuestos!$D$10</f>
        <v>0</v>
      </c>
      <c r="AT22" s="34">
        <f>-MAX(0,AT20-AT21)*Supuestos!$D$10</f>
        <v>0</v>
      </c>
      <c r="AU22" s="34">
        <f>-MAX(0,AU20-AU21)*Supuestos!$D$10</f>
        <v>0</v>
      </c>
      <c r="AV22" s="34">
        <f>-MAX(0,AV20-AV21)*Supuestos!$D$10</f>
        <v>0</v>
      </c>
      <c r="AW22" s="34">
        <f>-MAX(0,AW20-AW21)*Supuestos!$D$10</f>
        <v>0</v>
      </c>
      <c r="AX22" s="34">
        <f>-MAX(0,AX20-AX21)*Supuestos!$D$10</f>
        <v>0</v>
      </c>
      <c r="AY22" s="34">
        <f>-MAX(0,AY20-AY21)*Supuestos!$D$10</f>
        <v>0</v>
      </c>
      <c r="AZ22" s="34">
        <f>-MAX(0,AZ20-AZ21)*Supuestos!$D$10</f>
        <v>0</v>
      </c>
      <c r="BA22" s="34">
        <f>-MAX(0,BA20-BA21)*Supuestos!$D$10</f>
        <v>0</v>
      </c>
      <c r="BB22" s="34">
        <f>-MAX(0,BB20-BB21)*Supuestos!$D$10</f>
        <v>0</v>
      </c>
      <c r="BC22" s="34">
        <f>-MAX(0,BC20-BC21)*Supuestos!$D$10</f>
        <v>0</v>
      </c>
      <c r="BD22" s="34">
        <f>-MAX(0,BD20-BD21)*Supuestos!$D$10</f>
        <v>0</v>
      </c>
      <c r="BE22" s="34">
        <f>-MAX(0,BE20-BE21)*Supuestos!$D$10</f>
        <v>0</v>
      </c>
      <c r="BF22" s="34">
        <f>-MAX(0,BF20-BF21)*Supuestos!$D$10</f>
        <v>0</v>
      </c>
      <c r="BG22" s="34">
        <f>-MAX(0,BG20-BG21)*Supuestos!$D$10</f>
        <v>0</v>
      </c>
      <c r="BH22" s="34">
        <f>-MAX(0,BH20-BH21)*Supuestos!$D$10</f>
        <v>0</v>
      </c>
      <c r="BI22" s="34">
        <f>-MAX(0,BI20-BI21)*Supuestos!$D$10</f>
        <v>0</v>
      </c>
      <c r="BJ22" s="34">
        <f>-MAX(0,BJ20-BJ21)*Supuestos!$D$10</f>
        <v>0</v>
      </c>
      <c r="BK22" s="34">
        <f>-MAX(0,BK20-BK21)*Supuestos!$D$10</f>
        <v>0</v>
      </c>
      <c r="BL22" s="34">
        <f>-MAX(0,BL20-BL21)*Supuestos!$D$10</f>
        <v>-2500000</v>
      </c>
    </row>
    <row r="23" ht="24.75" customHeight="1">
      <c r="A23" s="1"/>
      <c r="B23" s="1"/>
      <c r="C23" s="1"/>
      <c r="D23" s="33">
        <v>0.0</v>
      </c>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row>
    <row r="24" ht="24.75" customHeight="1">
      <c r="A24" s="1"/>
      <c r="B24" s="1"/>
      <c r="C24" s="5" t="s">
        <v>126</v>
      </c>
      <c r="D24" s="55">
        <f>SUM(D16,D18)</f>
        <v>-90000000</v>
      </c>
      <c r="E24" s="55">
        <f t="shared" ref="E24:BL24" si="10">SUM(E14:E16,E18:E20,E22)</f>
        <v>2708333.333</v>
      </c>
      <c r="F24" s="55">
        <f t="shared" si="10"/>
        <v>2708333.333</v>
      </c>
      <c r="G24" s="55">
        <f t="shared" si="10"/>
        <v>2708333.333</v>
      </c>
      <c r="H24" s="55">
        <f t="shared" si="10"/>
        <v>2708333.333</v>
      </c>
      <c r="I24" s="55">
        <f t="shared" si="10"/>
        <v>2708333.333</v>
      </c>
      <c r="J24" s="55">
        <f t="shared" si="10"/>
        <v>2708333.333</v>
      </c>
      <c r="K24" s="55">
        <f t="shared" si="10"/>
        <v>2708333.333</v>
      </c>
      <c r="L24" s="55">
        <f t="shared" si="10"/>
        <v>2708333.333</v>
      </c>
      <c r="M24" s="55">
        <f t="shared" si="10"/>
        <v>2708333.333</v>
      </c>
      <c r="N24" s="55">
        <f t="shared" si="10"/>
        <v>2708333.333</v>
      </c>
      <c r="O24" s="55">
        <f t="shared" si="10"/>
        <v>2708333.333</v>
      </c>
      <c r="P24" s="55">
        <f t="shared" si="10"/>
        <v>1708333.333</v>
      </c>
      <c r="Q24" s="55">
        <f t="shared" si="10"/>
        <v>3030208.333</v>
      </c>
      <c r="R24" s="55">
        <f t="shared" si="10"/>
        <v>3030208.333</v>
      </c>
      <c r="S24" s="55">
        <f t="shared" si="10"/>
        <v>3030208.333</v>
      </c>
      <c r="T24" s="55">
        <f t="shared" si="10"/>
        <v>3030208.333</v>
      </c>
      <c r="U24" s="55">
        <f t="shared" si="10"/>
        <v>3030208.333</v>
      </c>
      <c r="V24" s="55">
        <f t="shared" si="10"/>
        <v>3030208.333</v>
      </c>
      <c r="W24" s="55">
        <f t="shared" si="10"/>
        <v>3030208.333</v>
      </c>
      <c r="X24" s="55">
        <f t="shared" si="10"/>
        <v>3030208.333</v>
      </c>
      <c r="Y24" s="55">
        <f t="shared" si="10"/>
        <v>3030208.333</v>
      </c>
      <c r="Z24" s="55">
        <f t="shared" si="10"/>
        <v>3030208.333</v>
      </c>
      <c r="AA24" s="55">
        <f t="shared" si="10"/>
        <v>3030208.333</v>
      </c>
      <c r="AB24" s="55">
        <f t="shared" si="10"/>
        <v>1930208.333</v>
      </c>
      <c r="AC24" s="55">
        <f t="shared" si="10"/>
        <v>3388489.583</v>
      </c>
      <c r="AD24" s="55">
        <f t="shared" si="10"/>
        <v>3388489.583</v>
      </c>
      <c r="AE24" s="55">
        <f t="shared" si="10"/>
        <v>3388489.583</v>
      </c>
      <c r="AF24" s="55">
        <f t="shared" si="10"/>
        <v>3388489.583</v>
      </c>
      <c r="AG24" s="55">
        <f t="shared" si="10"/>
        <v>3388489.583</v>
      </c>
      <c r="AH24" s="55">
        <f t="shared" si="10"/>
        <v>3388489.583</v>
      </c>
      <c r="AI24" s="55">
        <f t="shared" si="10"/>
        <v>3388489.583</v>
      </c>
      <c r="AJ24" s="55">
        <f t="shared" si="10"/>
        <v>3388489.583</v>
      </c>
      <c r="AK24" s="55">
        <f t="shared" si="10"/>
        <v>3388489.583</v>
      </c>
      <c r="AL24" s="55">
        <f t="shared" si="10"/>
        <v>3388489.583</v>
      </c>
      <c r="AM24" s="55">
        <f t="shared" si="10"/>
        <v>3388489.583</v>
      </c>
      <c r="AN24" s="55">
        <f t="shared" si="10"/>
        <v>2178489.583</v>
      </c>
      <c r="AO24" s="55">
        <f t="shared" si="10"/>
        <v>3787028.646</v>
      </c>
      <c r="AP24" s="55">
        <f t="shared" si="10"/>
        <v>3787028.646</v>
      </c>
      <c r="AQ24" s="55">
        <f t="shared" si="10"/>
        <v>3787028.646</v>
      </c>
      <c r="AR24" s="55">
        <f t="shared" si="10"/>
        <v>3787028.646</v>
      </c>
      <c r="AS24" s="55">
        <f t="shared" si="10"/>
        <v>3787028.646</v>
      </c>
      <c r="AT24" s="55">
        <f t="shared" si="10"/>
        <v>3787028.646</v>
      </c>
      <c r="AU24" s="55">
        <f t="shared" si="10"/>
        <v>3787028.646</v>
      </c>
      <c r="AV24" s="55">
        <f t="shared" si="10"/>
        <v>3787028.646</v>
      </c>
      <c r="AW24" s="55">
        <f t="shared" si="10"/>
        <v>3787028.646</v>
      </c>
      <c r="AX24" s="55">
        <f t="shared" si="10"/>
        <v>3787028.646</v>
      </c>
      <c r="AY24" s="55">
        <f t="shared" si="10"/>
        <v>3787028.646</v>
      </c>
      <c r="AZ24" s="55">
        <f t="shared" si="10"/>
        <v>2456028.646</v>
      </c>
      <c r="BA24" s="55">
        <f t="shared" si="10"/>
        <v>4230072.786</v>
      </c>
      <c r="BB24" s="55">
        <f t="shared" si="10"/>
        <v>4230072.786</v>
      </c>
      <c r="BC24" s="55">
        <f t="shared" si="10"/>
        <v>4230072.786</v>
      </c>
      <c r="BD24" s="55">
        <f t="shared" si="10"/>
        <v>4230072.786</v>
      </c>
      <c r="BE24" s="55">
        <f t="shared" si="10"/>
        <v>4230072.786</v>
      </c>
      <c r="BF24" s="55">
        <f t="shared" si="10"/>
        <v>4230072.786</v>
      </c>
      <c r="BG24" s="55">
        <f t="shared" si="10"/>
        <v>4230072.786</v>
      </c>
      <c r="BH24" s="55">
        <f t="shared" si="10"/>
        <v>4230072.786</v>
      </c>
      <c r="BI24" s="55">
        <f t="shared" si="10"/>
        <v>4230072.786</v>
      </c>
      <c r="BJ24" s="55">
        <f t="shared" si="10"/>
        <v>4230072.786</v>
      </c>
      <c r="BK24" s="55">
        <f t="shared" si="10"/>
        <v>4230072.786</v>
      </c>
      <c r="BL24" s="55">
        <f t="shared" si="10"/>
        <v>26371072.79</v>
      </c>
    </row>
    <row r="25" ht="24.75" customHeight="1">
      <c r="A25" s="1"/>
      <c r="B25" s="1"/>
      <c r="C25" s="1" t="s">
        <v>206</v>
      </c>
      <c r="D25" s="56">
        <v>1.0</v>
      </c>
      <c r="E25" s="57">
        <f>1/(1+Supuestos!$D$14)^1</f>
        <v>0.9906003979</v>
      </c>
      <c r="F25" s="57">
        <f>1/(1+Supuestos!$D$14)^2</f>
        <v>0.9812891484</v>
      </c>
      <c r="G25" s="57">
        <f>1/(1+Supuestos!$D$14)^3</f>
        <v>0.9720654209</v>
      </c>
      <c r="H25" s="57">
        <f>1/(1+Supuestos!$D$14)^4</f>
        <v>0.9629283928</v>
      </c>
      <c r="I25" s="57">
        <f>1/(1+Supuestos!$D$14)^5</f>
        <v>0.9538772491</v>
      </c>
      <c r="J25" s="57">
        <f>1/(1+Supuestos!$D$14)^6</f>
        <v>0.9449111825</v>
      </c>
      <c r="K25" s="57">
        <f>1/(1+Supuestos!$D$14)^7</f>
        <v>0.9360293934</v>
      </c>
      <c r="L25" s="57">
        <f>1/(1+Supuestos!$D$14)^8</f>
        <v>0.9272310896</v>
      </c>
      <c r="M25" s="57">
        <f>1/(1+Supuestos!$D$14)^9</f>
        <v>0.9185154864</v>
      </c>
      <c r="N25" s="57">
        <f>1/(1+Supuestos!$D$14)^10</f>
        <v>0.9098818063</v>
      </c>
      <c r="O25" s="57">
        <f>1/(1+Supuestos!$D$14)^11</f>
        <v>0.9013292794</v>
      </c>
      <c r="P25" s="57">
        <f>1/(1+Supuestos!$D$14)^12</f>
        <v>0.8928571429</v>
      </c>
      <c r="Q25" s="57">
        <f>1/(1+Supuestos!$D$14)^13</f>
        <v>0.884464641</v>
      </c>
      <c r="R25" s="57">
        <f>1/(1+Supuestos!$D$14)^14</f>
        <v>0.8761510254</v>
      </c>
      <c r="S25" s="57">
        <f>1/(1+Supuestos!$D$14)^15</f>
        <v>0.8679155544</v>
      </c>
      <c r="T25" s="57">
        <f>1/(1+Supuestos!$D$14)^16</f>
        <v>0.8597574936</v>
      </c>
      <c r="U25" s="57">
        <f>1/(1+Supuestos!$D$14)^17</f>
        <v>0.8516761152</v>
      </c>
      <c r="V25" s="57">
        <f>1/(1+Supuestos!$D$14)^18</f>
        <v>0.8436706987</v>
      </c>
      <c r="W25" s="57">
        <f>1/(1+Supuestos!$D$14)^19</f>
        <v>0.8357405298</v>
      </c>
      <c r="X25" s="57">
        <f>1/(1+Supuestos!$D$14)^20</f>
        <v>0.8278849014</v>
      </c>
      <c r="Y25" s="57">
        <f>1/(1+Supuestos!$D$14)^21</f>
        <v>0.8201031128</v>
      </c>
      <c r="Z25" s="57">
        <f>1/(1+Supuestos!$D$14)^22</f>
        <v>0.8123944699</v>
      </c>
      <c r="AA25" s="57">
        <f>1/(1+Supuestos!$D$14)^23</f>
        <v>0.8047582852</v>
      </c>
      <c r="AB25" s="57">
        <f>1/(1+Supuestos!$D$14)^24</f>
        <v>0.7971938776</v>
      </c>
      <c r="AC25" s="57">
        <f>1/(1+Supuestos!$D$14)^25</f>
        <v>0.7897005723</v>
      </c>
      <c r="AD25" s="57">
        <f>1/(1+Supuestos!$D$14)^26</f>
        <v>0.7822777012</v>
      </c>
      <c r="AE25" s="57">
        <f>1/(1+Supuestos!$D$14)^27</f>
        <v>0.7749246021</v>
      </c>
      <c r="AF25" s="57">
        <f>1/(1+Supuestos!$D$14)^28</f>
        <v>0.7676406192</v>
      </c>
      <c r="AG25" s="57">
        <f>1/(1+Supuestos!$D$14)^29</f>
        <v>0.7604251029</v>
      </c>
      <c r="AH25" s="57">
        <f>1/(1+Supuestos!$D$14)^30</f>
        <v>0.7532774095</v>
      </c>
      <c r="AI25" s="57">
        <f>1/(1+Supuestos!$D$14)^31</f>
        <v>0.7461969016</v>
      </c>
      <c r="AJ25" s="57">
        <f>1/(1+Supuestos!$D$14)^32</f>
        <v>0.7391829477</v>
      </c>
      <c r="AK25" s="57">
        <f>1/(1+Supuestos!$D$14)^33</f>
        <v>0.7322349222</v>
      </c>
      <c r="AL25" s="57">
        <f>1/(1+Supuestos!$D$14)^34</f>
        <v>0.7253522053</v>
      </c>
      <c r="AM25" s="57">
        <f>1/(1+Supuestos!$D$14)^35</f>
        <v>0.7185341832</v>
      </c>
      <c r="AN25" s="57">
        <f>1/(1+Supuestos!$D$14)^36</f>
        <v>0.7117802478</v>
      </c>
      <c r="AO25" s="57">
        <f>1/(1+Supuestos!$D$14)^37</f>
        <v>0.7050897967</v>
      </c>
      <c r="AP25" s="57">
        <f>1/(1+Supuestos!$D$14)^38</f>
        <v>0.6984622332</v>
      </c>
      <c r="AQ25" s="57">
        <f>1/(1+Supuestos!$D$14)^39</f>
        <v>0.6918969662</v>
      </c>
      <c r="AR25" s="57">
        <f>1/(1+Supuestos!$D$14)^40</f>
        <v>0.68539341</v>
      </c>
      <c r="AS25" s="57">
        <f>1/(1+Supuestos!$D$14)^41</f>
        <v>0.6789509847</v>
      </c>
      <c r="AT25" s="57">
        <f>1/(1+Supuestos!$D$14)^42</f>
        <v>0.6725691157</v>
      </c>
      <c r="AU25" s="57">
        <f>1/(1+Supuestos!$D$14)^43</f>
        <v>0.6662472336</v>
      </c>
      <c r="AV25" s="57">
        <f>1/(1+Supuestos!$D$14)^44</f>
        <v>0.6599847747</v>
      </c>
      <c r="AW25" s="57">
        <f>1/(1+Supuestos!$D$14)^45</f>
        <v>0.6537811805</v>
      </c>
      <c r="AX25" s="57">
        <f>1/(1+Supuestos!$D$14)^46</f>
        <v>0.6476358976</v>
      </c>
      <c r="AY25" s="57">
        <f>1/(1+Supuestos!$D$14)^47</f>
        <v>0.6415483779</v>
      </c>
      <c r="AZ25" s="57">
        <f>1/(1+Supuestos!$D$14)^48</f>
        <v>0.6355180784</v>
      </c>
      <c r="BA25" s="57">
        <f>1/(1+Supuestos!$D$14)^49</f>
        <v>0.6295444614</v>
      </c>
      <c r="BB25" s="57">
        <f>1/(1+Supuestos!$D$14)^50</f>
        <v>0.623626994</v>
      </c>
      <c r="BC25" s="57">
        <f>1/(1+Supuestos!$D$14)^51</f>
        <v>0.6177651484</v>
      </c>
      <c r="BD25" s="57">
        <f>1/(1+Supuestos!$D$14)^52</f>
        <v>0.6119584018</v>
      </c>
      <c r="BE25" s="57">
        <f>1/(1+Supuestos!$D$14)^53</f>
        <v>0.6062062364</v>
      </c>
      <c r="BF25" s="57">
        <f>1/(1+Supuestos!$D$14)^54</f>
        <v>0.600508139</v>
      </c>
      <c r="BG25" s="57">
        <f>1/(1+Supuestos!$D$14)^55</f>
        <v>0.5948636014</v>
      </c>
      <c r="BH25" s="57">
        <f>1/(1+Supuestos!$D$14)^56</f>
        <v>0.5892721203</v>
      </c>
      <c r="BI25" s="57">
        <f>1/(1+Supuestos!$D$14)^57</f>
        <v>0.5837331969</v>
      </c>
      <c r="BJ25" s="57">
        <f>1/(1+Supuestos!$D$14)^58</f>
        <v>0.5782463371</v>
      </c>
      <c r="BK25" s="57">
        <f>1/(1+Supuestos!$D$14)^59</f>
        <v>0.5728110517</v>
      </c>
      <c r="BL25" s="57">
        <f>1/(1+Supuestos!$D$14)^60</f>
        <v>0.5674268557</v>
      </c>
    </row>
    <row r="26" ht="24.75" customHeight="1">
      <c r="A26" s="1"/>
      <c r="B26" s="1"/>
      <c r="C26" s="51" t="s">
        <v>272</v>
      </c>
      <c r="D26" s="53">
        <f>D24</f>
        <v>-90000000</v>
      </c>
      <c r="E26" s="53">
        <f t="shared" ref="E26:BL26" si="11">E24*E25</f>
        <v>2682876.078</v>
      </c>
      <c r="F26" s="53">
        <f t="shared" si="11"/>
        <v>2657658.11</v>
      </c>
      <c r="G26" s="53">
        <f t="shared" si="11"/>
        <v>2632677.182</v>
      </c>
      <c r="H26" s="53">
        <f t="shared" si="11"/>
        <v>2607931.064</v>
      </c>
      <c r="I26" s="53">
        <f t="shared" si="11"/>
        <v>2583417.55</v>
      </c>
      <c r="J26" s="53">
        <f t="shared" si="11"/>
        <v>2559134.453</v>
      </c>
      <c r="K26" s="53">
        <f t="shared" si="11"/>
        <v>2535079.607</v>
      </c>
      <c r="L26" s="53">
        <f t="shared" si="11"/>
        <v>2511250.868</v>
      </c>
      <c r="M26" s="53">
        <f t="shared" si="11"/>
        <v>2487646.109</v>
      </c>
      <c r="N26" s="53">
        <f t="shared" si="11"/>
        <v>2464263.225</v>
      </c>
      <c r="O26" s="53">
        <f t="shared" si="11"/>
        <v>2441100.132</v>
      </c>
      <c r="P26" s="53">
        <f t="shared" si="11"/>
        <v>1525297.619</v>
      </c>
      <c r="Q26" s="53">
        <f t="shared" si="11"/>
        <v>2680112.126</v>
      </c>
      <c r="R26" s="53">
        <f t="shared" si="11"/>
        <v>2654920.138</v>
      </c>
      <c r="S26" s="53">
        <f t="shared" si="11"/>
        <v>2629964.946</v>
      </c>
      <c r="T26" s="53">
        <f t="shared" si="11"/>
        <v>2605244.322</v>
      </c>
      <c r="U26" s="53">
        <f t="shared" si="11"/>
        <v>2580756.062</v>
      </c>
      <c r="V26" s="53">
        <f t="shared" si="11"/>
        <v>2556497.982</v>
      </c>
      <c r="W26" s="53">
        <f t="shared" si="11"/>
        <v>2532467.918</v>
      </c>
      <c r="X26" s="53">
        <f t="shared" si="11"/>
        <v>2508663.727</v>
      </c>
      <c r="Y26" s="53">
        <f t="shared" si="11"/>
        <v>2485083.287</v>
      </c>
      <c r="Z26" s="53">
        <f t="shared" si="11"/>
        <v>2461724.493</v>
      </c>
      <c r="AA26" s="53">
        <f t="shared" si="11"/>
        <v>2438585.262</v>
      </c>
      <c r="AB26" s="53">
        <f t="shared" si="11"/>
        <v>1538750.266</v>
      </c>
      <c r="AC26" s="53">
        <f t="shared" si="11"/>
        <v>2675892.163</v>
      </c>
      <c r="AD26" s="53">
        <f t="shared" si="11"/>
        <v>2650739.842</v>
      </c>
      <c r="AE26" s="53">
        <f t="shared" si="11"/>
        <v>2625823.942</v>
      </c>
      <c r="AF26" s="53">
        <f t="shared" si="11"/>
        <v>2601142.242</v>
      </c>
      <c r="AG26" s="53">
        <f t="shared" si="11"/>
        <v>2576692.54</v>
      </c>
      <c r="AH26" s="53">
        <f t="shared" si="11"/>
        <v>2552472.656</v>
      </c>
      <c r="AI26" s="53">
        <f t="shared" si="11"/>
        <v>2528480.428</v>
      </c>
      <c r="AJ26" s="53">
        <f t="shared" si="11"/>
        <v>2504713.719</v>
      </c>
      <c r="AK26" s="53">
        <f t="shared" si="11"/>
        <v>2481170.406</v>
      </c>
      <c r="AL26" s="53">
        <f t="shared" si="11"/>
        <v>2457848.392</v>
      </c>
      <c r="AM26" s="53">
        <f t="shared" si="11"/>
        <v>2434745.595</v>
      </c>
      <c r="AN26" s="53">
        <f t="shared" si="11"/>
        <v>1550605.855</v>
      </c>
      <c r="AO26" s="53">
        <f t="shared" si="11"/>
        <v>2670195.258</v>
      </c>
      <c r="AP26" s="53">
        <f t="shared" si="11"/>
        <v>2645096.485</v>
      </c>
      <c r="AQ26" s="53">
        <f t="shared" si="11"/>
        <v>2620233.631</v>
      </c>
      <c r="AR26" s="53">
        <f t="shared" si="11"/>
        <v>2595604.477</v>
      </c>
      <c r="AS26" s="53">
        <f t="shared" si="11"/>
        <v>2571206.828</v>
      </c>
      <c r="AT26" s="53">
        <f t="shared" si="11"/>
        <v>2547038.507</v>
      </c>
      <c r="AU26" s="53">
        <f t="shared" si="11"/>
        <v>2523097.359</v>
      </c>
      <c r="AV26" s="53">
        <f t="shared" si="11"/>
        <v>2499381.248</v>
      </c>
      <c r="AW26" s="53">
        <f t="shared" si="11"/>
        <v>2475888.059</v>
      </c>
      <c r="AX26" s="53">
        <f t="shared" si="11"/>
        <v>2452615.696</v>
      </c>
      <c r="AY26" s="53">
        <f t="shared" si="11"/>
        <v>2429562.085</v>
      </c>
      <c r="AZ26" s="53">
        <f t="shared" si="11"/>
        <v>1560850.606</v>
      </c>
      <c r="BA26" s="53">
        <f t="shared" si="11"/>
        <v>2663018.894</v>
      </c>
      <c r="BB26" s="53">
        <f t="shared" si="11"/>
        <v>2637987.576</v>
      </c>
      <c r="BC26" s="53">
        <f t="shared" si="11"/>
        <v>2613191.543</v>
      </c>
      <c r="BD26" s="53">
        <f t="shared" si="11"/>
        <v>2588628.582</v>
      </c>
      <c r="BE26" s="53">
        <f t="shared" si="11"/>
        <v>2564296.503</v>
      </c>
      <c r="BF26" s="53">
        <f t="shared" si="11"/>
        <v>2540193.137</v>
      </c>
      <c r="BG26" s="53">
        <f t="shared" si="11"/>
        <v>2516316.332</v>
      </c>
      <c r="BH26" s="53">
        <f t="shared" si="11"/>
        <v>2492663.96</v>
      </c>
      <c r="BI26" s="53">
        <f t="shared" si="11"/>
        <v>2469233.911</v>
      </c>
      <c r="BJ26" s="53">
        <f t="shared" si="11"/>
        <v>2446024.095</v>
      </c>
      <c r="BK26" s="53">
        <f t="shared" si="11"/>
        <v>2423032.441</v>
      </c>
      <c r="BL26" s="53">
        <f t="shared" si="11"/>
        <v>14963654.91</v>
      </c>
    </row>
    <row r="27" ht="24.75" customHeight="1">
      <c r="A27" s="1"/>
      <c r="B27" s="1"/>
      <c r="C27" s="1" t="s">
        <v>273</v>
      </c>
      <c r="D27" s="54">
        <f>D24</f>
        <v>-90000000</v>
      </c>
      <c r="E27" s="54">
        <f t="shared" ref="E27:BL27" si="12">D27+E24</f>
        <v>-87291666.67</v>
      </c>
      <c r="F27" s="54">
        <f t="shared" si="12"/>
        <v>-84583333.33</v>
      </c>
      <c r="G27" s="54">
        <f t="shared" si="12"/>
        <v>-81875000</v>
      </c>
      <c r="H27" s="54">
        <f t="shared" si="12"/>
        <v>-79166666.67</v>
      </c>
      <c r="I27" s="54">
        <f t="shared" si="12"/>
        <v>-76458333.33</v>
      </c>
      <c r="J27" s="54">
        <f t="shared" si="12"/>
        <v>-73750000</v>
      </c>
      <c r="K27" s="54">
        <f t="shared" si="12"/>
        <v>-71041666.67</v>
      </c>
      <c r="L27" s="54">
        <f t="shared" si="12"/>
        <v>-68333333.33</v>
      </c>
      <c r="M27" s="54">
        <f t="shared" si="12"/>
        <v>-65625000</v>
      </c>
      <c r="N27" s="54">
        <f t="shared" si="12"/>
        <v>-62916666.67</v>
      </c>
      <c r="O27" s="54">
        <f t="shared" si="12"/>
        <v>-60208333.33</v>
      </c>
      <c r="P27" s="54">
        <f t="shared" si="12"/>
        <v>-58500000</v>
      </c>
      <c r="Q27" s="54">
        <f t="shared" si="12"/>
        <v>-55469791.67</v>
      </c>
      <c r="R27" s="54">
        <f t="shared" si="12"/>
        <v>-52439583.33</v>
      </c>
      <c r="S27" s="54">
        <f t="shared" si="12"/>
        <v>-49409375</v>
      </c>
      <c r="T27" s="54">
        <f t="shared" si="12"/>
        <v>-46379166.67</v>
      </c>
      <c r="U27" s="54">
        <f t="shared" si="12"/>
        <v>-43348958.33</v>
      </c>
      <c r="V27" s="54">
        <f t="shared" si="12"/>
        <v>-40318750</v>
      </c>
      <c r="W27" s="54">
        <f t="shared" si="12"/>
        <v>-37288541.67</v>
      </c>
      <c r="X27" s="54">
        <f t="shared" si="12"/>
        <v>-34258333.33</v>
      </c>
      <c r="Y27" s="54">
        <f t="shared" si="12"/>
        <v>-31228125</v>
      </c>
      <c r="Z27" s="54">
        <f t="shared" si="12"/>
        <v>-28197916.67</v>
      </c>
      <c r="AA27" s="54">
        <f t="shared" si="12"/>
        <v>-25167708.33</v>
      </c>
      <c r="AB27" s="54">
        <f t="shared" si="12"/>
        <v>-23237500</v>
      </c>
      <c r="AC27" s="54">
        <f t="shared" si="12"/>
        <v>-19849010.42</v>
      </c>
      <c r="AD27" s="54">
        <f t="shared" si="12"/>
        <v>-16460520.83</v>
      </c>
      <c r="AE27" s="54">
        <f t="shared" si="12"/>
        <v>-13072031.25</v>
      </c>
      <c r="AF27" s="54">
        <f t="shared" si="12"/>
        <v>-9683541.667</v>
      </c>
      <c r="AG27" s="54">
        <f t="shared" si="12"/>
        <v>-6295052.083</v>
      </c>
      <c r="AH27" s="54">
        <f t="shared" si="12"/>
        <v>-2906562.5</v>
      </c>
      <c r="AI27" s="54">
        <f t="shared" si="12"/>
        <v>481927.0833</v>
      </c>
      <c r="AJ27" s="54">
        <f t="shared" si="12"/>
        <v>3870416.667</v>
      </c>
      <c r="AK27" s="54">
        <f t="shared" si="12"/>
        <v>7258906.25</v>
      </c>
      <c r="AL27" s="54">
        <f t="shared" si="12"/>
        <v>10647395.83</v>
      </c>
      <c r="AM27" s="54">
        <f t="shared" si="12"/>
        <v>14035885.42</v>
      </c>
      <c r="AN27" s="54">
        <f t="shared" si="12"/>
        <v>16214375</v>
      </c>
      <c r="AO27" s="54">
        <f t="shared" si="12"/>
        <v>20001403.65</v>
      </c>
      <c r="AP27" s="54">
        <f t="shared" si="12"/>
        <v>23788432.29</v>
      </c>
      <c r="AQ27" s="54">
        <f t="shared" si="12"/>
        <v>27575460.94</v>
      </c>
      <c r="AR27" s="54">
        <f t="shared" si="12"/>
        <v>31362489.58</v>
      </c>
      <c r="AS27" s="54">
        <f t="shared" si="12"/>
        <v>35149518.23</v>
      </c>
      <c r="AT27" s="54">
        <f t="shared" si="12"/>
        <v>38936546.88</v>
      </c>
      <c r="AU27" s="54">
        <f t="shared" si="12"/>
        <v>42723575.52</v>
      </c>
      <c r="AV27" s="54">
        <f t="shared" si="12"/>
        <v>46510604.17</v>
      </c>
      <c r="AW27" s="54">
        <f t="shared" si="12"/>
        <v>50297632.81</v>
      </c>
      <c r="AX27" s="54">
        <f t="shared" si="12"/>
        <v>54084661.46</v>
      </c>
      <c r="AY27" s="54">
        <f t="shared" si="12"/>
        <v>57871690.1</v>
      </c>
      <c r="AZ27" s="54">
        <f t="shared" si="12"/>
        <v>60327718.75</v>
      </c>
      <c r="BA27" s="54">
        <f t="shared" si="12"/>
        <v>64557791.54</v>
      </c>
      <c r="BB27" s="54">
        <f t="shared" si="12"/>
        <v>68787864.32</v>
      </c>
      <c r="BC27" s="54">
        <f t="shared" si="12"/>
        <v>73017937.11</v>
      </c>
      <c r="BD27" s="54">
        <f t="shared" si="12"/>
        <v>77248009.9</v>
      </c>
      <c r="BE27" s="54">
        <f t="shared" si="12"/>
        <v>81478082.68</v>
      </c>
      <c r="BF27" s="54">
        <f t="shared" si="12"/>
        <v>85708155.47</v>
      </c>
      <c r="BG27" s="54">
        <f t="shared" si="12"/>
        <v>89938228.26</v>
      </c>
      <c r="BH27" s="54">
        <f t="shared" si="12"/>
        <v>94168301.04</v>
      </c>
      <c r="BI27" s="54">
        <f t="shared" si="12"/>
        <v>98398373.83</v>
      </c>
      <c r="BJ27" s="54">
        <f t="shared" si="12"/>
        <v>102628446.6</v>
      </c>
      <c r="BK27" s="54">
        <f t="shared" si="12"/>
        <v>106858519.4</v>
      </c>
      <c r="BL27" s="54">
        <f t="shared" si="12"/>
        <v>133229592.2</v>
      </c>
    </row>
    <row r="28" ht="24.75" customHeight="1">
      <c r="A28" s="1"/>
      <c r="B28" s="1"/>
      <c r="C28" s="51" t="s">
        <v>274</v>
      </c>
      <c r="D28" s="53">
        <f>D26</f>
        <v>-90000000</v>
      </c>
      <c r="E28" s="53">
        <f t="shared" ref="E28:BL28" si="13">D28+E26</f>
        <v>-87317123.92</v>
      </c>
      <c r="F28" s="53">
        <f t="shared" si="13"/>
        <v>-84659465.81</v>
      </c>
      <c r="G28" s="53">
        <f t="shared" si="13"/>
        <v>-82026788.63</v>
      </c>
      <c r="H28" s="53">
        <f t="shared" si="13"/>
        <v>-79418857.57</v>
      </c>
      <c r="I28" s="53">
        <f t="shared" si="13"/>
        <v>-76835440.02</v>
      </c>
      <c r="J28" s="53">
        <f t="shared" si="13"/>
        <v>-74276305.56</v>
      </c>
      <c r="K28" s="53">
        <f t="shared" si="13"/>
        <v>-71741225.96</v>
      </c>
      <c r="L28" s="53">
        <f t="shared" si="13"/>
        <v>-69229975.09</v>
      </c>
      <c r="M28" s="53">
        <f t="shared" si="13"/>
        <v>-66742328.98</v>
      </c>
      <c r="N28" s="53">
        <f t="shared" si="13"/>
        <v>-64278065.76</v>
      </c>
      <c r="O28" s="53">
        <f t="shared" si="13"/>
        <v>-61836965.62</v>
      </c>
      <c r="P28" s="53">
        <f t="shared" si="13"/>
        <v>-60311668</v>
      </c>
      <c r="Q28" s="53">
        <f t="shared" si="13"/>
        <v>-57631555.88</v>
      </c>
      <c r="R28" s="53">
        <f t="shared" si="13"/>
        <v>-54976635.74</v>
      </c>
      <c r="S28" s="53">
        <f t="shared" si="13"/>
        <v>-52346670.79</v>
      </c>
      <c r="T28" s="53">
        <f t="shared" si="13"/>
        <v>-49741426.47</v>
      </c>
      <c r="U28" s="53">
        <f t="shared" si="13"/>
        <v>-47160670.41</v>
      </c>
      <c r="V28" s="53">
        <f t="shared" si="13"/>
        <v>-44604172.43</v>
      </c>
      <c r="W28" s="53">
        <f t="shared" si="13"/>
        <v>-42071704.51</v>
      </c>
      <c r="X28" s="53">
        <f t="shared" si="13"/>
        <v>-39563040.78</v>
      </c>
      <c r="Y28" s="53">
        <f t="shared" si="13"/>
        <v>-37077957.5</v>
      </c>
      <c r="Z28" s="53">
        <f t="shared" si="13"/>
        <v>-34616233</v>
      </c>
      <c r="AA28" s="53">
        <f t="shared" si="13"/>
        <v>-32177647.74</v>
      </c>
      <c r="AB28" s="53">
        <f t="shared" si="13"/>
        <v>-30638897.48</v>
      </c>
      <c r="AC28" s="53">
        <f t="shared" si="13"/>
        <v>-27963005.31</v>
      </c>
      <c r="AD28" s="53">
        <f t="shared" si="13"/>
        <v>-25312265.47</v>
      </c>
      <c r="AE28" s="53">
        <f t="shared" si="13"/>
        <v>-22686441.53</v>
      </c>
      <c r="AF28" s="53">
        <f t="shared" si="13"/>
        <v>-20085299.29</v>
      </c>
      <c r="AG28" s="53">
        <f t="shared" si="13"/>
        <v>-17508606.75</v>
      </c>
      <c r="AH28" s="53">
        <f t="shared" si="13"/>
        <v>-14956134.09</v>
      </c>
      <c r="AI28" s="53">
        <f t="shared" si="13"/>
        <v>-12427653.66</v>
      </c>
      <c r="AJ28" s="53">
        <f t="shared" si="13"/>
        <v>-9922939.945</v>
      </c>
      <c r="AK28" s="53">
        <f t="shared" si="13"/>
        <v>-7441769.539</v>
      </c>
      <c r="AL28" s="53">
        <f t="shared" si="13"/>
        <v>-4983921.147</v>
      </c>
      <c r="AM28" s="53">
        <f t="shared" si="13"/>
        <v>-2549175.552</v>
      </c>
      <c r="AN28" s="53">
        <f t="shared" si="13"/>
        <v>-998569.6965</v>
      </c>
      <c r="AO28" s="53">
        <f t="shared" si="13"/>
        <v>1671625.562</v>
      </c>
      <c r="AP28" s="53">
        <f t="shared" si="13"/>
        <v>4316722.047</v>
      </c>
      <c r="AQ28" s="53">
        <f t="shared" si="13"/>
        <v>6936955.678</v>
      </c>
      <c r="AR28" s="53">
        <f t="shared" si="13"/>
        <v>9532560.155</v>
      </c>
      <c r="AS28" s="53">
        <f t="shared" si="13"/>
        <v>12103766.98</v>
      </c>
      <c r="AT28" s="53">
        <f t="shared" si="13"/>
        <v>14650805.49</v>
      </c>
      <c r="AU28" s="53">
        <f t="shared" si="13"/>
        <v>17173902.85</v>
      </c>
      <c r="AV28" s="53">
        <f t="shared" si="13"/>
        <v>19673284.1</v>
      </c>
      <c r="AW28" s="53">
        <f t="shared" si="13"/>
        <v>22149172.16</v>
      </c>
      <c r="AX28" s="53">
        <f t="shared" si="13"/>
        <v>24601787.85</v>
      </c>
      <c r="AY28" s="53">
        <f t="shared" si="13"/>
        <v>27031349.94</v>
      </c>
      <c r="AZ28" s="53">
        <f t="shared" si="13"/>
        <v>28592200.54</v>
      </c>
      <c r="BA28" s="53">
        <f t="shared" si="13"/>
        <v>31255219.44</v>
      </c>
      <c r="BB28" s="53">
        <f t="shared" si="13"/>
        <v>33893207.01</v>
      </c>
      <c r="BC28" s="53">
        <f t="shared" si="13"/>
        <v>36506398.55</v>
      </c>
      <c r="BD28" s="53">
        <f t="shared" si="13"/>
        <v>39095027.14</v>
      </c>
      <c r="BE28" s="53">
        <f t="shared" si="13"/>
        <v>41659323.64</v>
      </c>
      <c r="BF28" s="53">
        <f t="shared" si="13"/>
        <v>44199516.78</v>
      </c>
      <c r="BG28" s="53">
        <f t="shared" si="13"/>
        <v>46715833.11</v>
      </c>
      <c r="BH28" s="53">
        <f t="shared" si="13"/>
        <v>49208497.07</v>
      </c>
      <c r="BI28" s="53">
        <f t="shared" si="13"/>
        <v>51677730.98</v>
      </c>
      <c r="BJ28" s="53">
        <f t="shared" si="13"/>
        <v>54123755.07</v>
      </c>
      <c r="BK28" s="53">
        <f t="shared" si="13"/>
        <v>56546787.52</v>
      </c>
      <c r="BL28" s="53">
        <f t="shared" si="13"/>
        <v>71510442.43</v>
      </c>
    </row>
    <row r="29" ht="24.75" customHeight="1">
      <c r="A29" s="1"/>
      <c r="B29" s="1"/>
      <c r="C29" s="26" t="s">
        <v>120</v>
      </c>
      <c r="D29" s="58">
        <v>999.0</v>
      </c>
      <c r="E29" s="59">
        <f>IF(AND(D27&lt;0,E27&gt;=0),0+ABS(D27)/E24,999)</f>
        <v>999</v>
      </c>
      <c r="F29" s="59">
        <f>IF(AND(E27&lt;0,F27&gt;=0),1+ABS(E27)/F24,999)</f>
        <v>999</v>
      </c>
      <c r="G29" s="59">
        <f>IF(AND(F27&lt;0,G27&gt;=0),2+ABS(F27)/G24,999)</f>
        <v>999</v>
      </c>
      <c r="H29" s="59">
        <f>IF(AND(G27&lt;0,H27&gt;=0),3+ABS(G27)/H24,999)</f>
        <v>999</v>
      </c>
      <c r="I29" s="59">
        <f>IF(AND(H27&lt;0,I27&gt;=0),4+ABS(H27)/I24,999)</f>
        <v>999</v>
      </c>
      <c r="J29" s="59">
        <f>IF(AND(I27&lt;0,J27&gt;=0),5+ABS(I27)/J24,999)</f>
        <v>999</v>
      </c>
      <c r="K29" s="59">
        <f>IF(AND(J27&lt;0,K27&gt;=0),6+ABS(J27)/K24,999)</f>
        <v>999</v>
      </c>
      <c r="L29" s="59">
        <f>IF(AND(K27&lt;0,L27&gt;=0),7+ABS(K27)/L24,999)</f>
        <v>999</v>
      </c>
      <c r="M29" s="59">
        <f>IF(AND(L27&lt;0,M27&gt;=0),8+ABS(L27)/M24,999)</f>
        <v>999</v>
      </c>
      <c r="N29" s="59">
        <f>IF(AND(M27&lt;0,N27&gt;=0),9+ABS(M27)/N24,999)</f>
        <v>999</v>
      </c>
      <c r="O29" s="59">
        <f>IF(AND(N27&lt;0,O27&gt;=0),10+ABS(N27)/O24,999)</f>
        <v>999</v>
      </c>
      <c r="P29" s="59">
        <f>IF(AND(O27&lt;0,P27&gt;=0),11+ABS(O27)/P24,999)</f>
        <v>999</v>
      </c>
      <c r="Q29" s="59">
        <f>IF(AND(P27&lt;0,Q27&gt;=0),12+ABS(P27)/Q24,999)</f>
        <v>999</v>
      </c>
      <c r="R29" s="59">
        <f>IF(AND(Q27&lt;0,R27&gt;=0),13+ABS(Q27)/R24,999)</f>
        <v>999</v>
      </c>
      <c r="S29" s="59">
        <f>IF(AND(R27&lt;0,S27&gt;=0),14+ABS(R27)/S24,999)</f>
        <v>999</v>
      </c>
      <c r="T29" s="59">
        <f>IF(AND(S27&lt;0,T27&gt;=0),15+ABS(S27)/T24,999)</f>
        <v>999</v>
      </c>
      <c r="U29" s="59">
        <f>IF(AND(T27&lt;0,U27&gt;=0),16+ABS(T27)/U24,999)</f>
        <v>999</v>
      </c>
      <c r="V29" s="59">
        <f>IF(AND(U27&lt;0,V27&gt;=0),17+ABS(U27)/V24,999)</f>
        <v>999</v>
      </c>
      <c r="W29" s="59">
        <f>IF(AND(V27&lt;0,W27&gt;=0),18+ABS(V27)/W24,999)</f>
        <v>999</v>
      </c>
      <c r="X29" s="59">
        <f>IF(AND(W27&lt;0,X27&gt;=0),19+ABS(W27)/X24,999)</f>
        <v>999</v>
      </c>
      <c r="Y29" s="59">
        <f>IF(AND(X27&lt;0,Y27&gt;=0),20+ABS(X27)/Y24,999)</f>
        <v>999</v>
      </c>
      <c r="Z29" s="59">
        <f>IF(AND(Y27&lt;0,Z27&gt;=0),21+ABS(Y27)/Z24,999)</f>
        <v>999</v>
      </c>
      <c r="AA29" s="59">
        <f>IF(AND(Z27&lt;0,AA27&gt;=0),22+ABS(Z27)/AA24,999)</f>
        <v>999</v>
      </c>
      <c r="AB29" s="59">
        <f>IF(AND(AA27&lt;0,AB27&gt;=0),23+ABS(AA27)/AB24,999)</f>
        <v>999</v>
      </c>
      <c r="AC29" s="59">
        <f>IF(AND(AB27&lt;0,AC27&gt;=0),24+ABS(AB27)/AC24,999)</f>
        <v>999</v>
      </c>
      <c r="AD29" s="59">
        <f>IF(AND(AC27&lt;0,AD27&gt;=0),25+ABS(AC27)/AD24,999)</f>
        <v>999</v>
      </c>
      <c r="AE29" s="59">
        <f>IF(AND(AD27&lt;0,AE27&gt;=0),26+ABS(AD27)/AE24,999)</f>
        <v>999</v>
      </c>
      <c r="AF29" s="59">
        <f>IF(AND(AE27&lt;0,AF27&gt;=0),27+ABS(AE27)/AF24,999)</f>
        <v>999</v>
      </c>
      <c r="AG29" s="59">
        <f>IF(AND(AF27&lt;0,AG27&gt;=0),28+ABS(AF27)/AG24,999)</f>
        <v>999</v>
      </c>
      <c r="AH29" s="59">
        <f>IF(AND(AG27&lt;0,AH27&gt;=0),29+ABS(AG27)/AH24,999)</f>
        <v>999</v>
      </c>
      <c r="AI29" s="59">
        <f>IF(AND(AH27&lt;0,AI27&gt;=0),30+ABS(AH27)/AI24,999)</f>
        <v>30.85777525</v>
      </c>
      <c r="AJ29" s="59">
        <f>IF(AND(AI27&lt;0,AJ27&gt;=0),31+ABS(AI27)/AJ24,999)</f>
        <v>999</v>
      </c>
      <c r="AK29" s="59">
        <f>IF(AND(AJ27&lt;0,AK27&gt;=0),32+ABS(AJ27)/AK24,999)</f>
        <v>999</v>
      </c>
      <c r="AL29" s="59">
        <f>IF(AND(AK27&lt;0,AL27&gt;=0),33+ABS(AK27)/AL24,999)</f>
        <v>999</v>
      </c>
      <c r="AM29" s="59">
        <f>IF(AND(AL27&lt;0,AM27&gt;=0),34+ABS(AL27)/AM24,999)</f>
        <v>999</v>
      </c>
      <c r="AN29" s="59">
        <f>IF(AND(AM27&lt;0,AN27&gt;=0),35+ABS(AM27)/AN24,999)</f>
        <v>999</v>
      </c>
      <c r="AO29" s="59">
        <f>IF(AND(AN27&lt;0,AO27&gt;=0),36+ABS(AN27)/AO24,999)</f>
        <v>999</v>
      </c>
      <c r="AP29" s="59">
        <f>IF(AND(AO27&lt;0,AP27&gt;=0),37+ABS(AO27)/AP24,999)</f>
        <v>999</v>
      </c>
      <c r="AQ29" s="59">
        <f>IF(AND(AP27&lt;0,AQ27&gt;=0),38+ABS(AP27)/AQ24,999)</f>
        <v>999</v>
      </c>
      <c r="AR29" s="59">
        <f>IF(AND(AQ27&lt;0,AR27&gt;=0),39+ABS(AQ27)/AR24,999)</f>
        <v>999</v>
      </c>
      <c r="AS29" s="59">
        <f>IF(AND(AR27&lt;0,AS27&gt;=0),40+ABS(AR27)/AS24,999)</f>
        <v>999</v>
      </c>
      <c r="AT29" s="59">
        <f>IF(AND(AS27&lt;0,AT27&gt;=0),41+ABS(AS27)/AT24,999)</f>
        <v>999</v>
      </c>
      <c r="AU29" s="59">
        <f>IF(AND(AT27&lt;0,AU27&gt;=0),42+ABS(AT27)/AU24,999)</f>
        <v>999</v>
      </c>
      <c r="AV29" s="59">
        <f>IF(AND(AU27&lt;0,AV27&gt;=0),43+ABS(AU27)/AV24,999)</f>
        <v>999</v>
      </c>
      <c r="AW29" s="59">
        <f>IF(AND(AV27&lt;0,AW27&gt;=0),44+ABS(AV27)/AW24,999)</f>
        <v>999</v>
      </c>
      <c r="AX29" s="59">
        <f>IF(AND(AW27&lt;0,AX27&gt;=0),45+ABS(AW27)/AX24,999)</f>
        <v>999</v>
      </c>
      <c r="AY29" s="59">
        <f>IF(AND(AX27&lt;0,AY27&gt;=0),46+ABS(AX27)/AY24,999)</f>
        <v>999</v>
      </c>
      <c r="AZ29" s="59">
        <f>IF(AND(AY27&lt;0,AZ27&gt;=0),47+ABS(AY27)/AZ24,999)</f>
        <v>999</v>
      </c>
      <c r="BA29" s="59">
        <f>IF(AND(AZ27&lt;0,BA27&gt;=0),48+ABS(AZ27)/BA24,999)</f>
        <v>999</v>
      </c>
      <c r="BB29" s="59">
        <f>IF(AND(BA27&lt;0,BB27&gt;=0),49+ABS(BA27)/BB24,999)</f>
        <v>999</v>
      </c>
      <c r="BC29" s="59">
        <f>IF(AND(BB27&lt;0,BC27&gt;=0),50+ABS(BB27)/BC24,999)</f>
        <v>999</v>
      </c>
      <c r="BD29" s="59">
        <f>IF(AND(BC27&lt;0,BD27&gt;=0),51+ABS(BC27)/BD24,999)</f>
        <v>999</v>
      </c>
      <c r="BE29" s="59">
        <f>IF(AND(BD27&lt;0,BE27&gt;=0),52+ABS(BD27)/BE24,999)</f>
        <v>999</v>
      </c>
      <c r="BF29" s="59">
        <f>IF(AND(BE27&lt;0,BF27&gt;=0),53+ABS(BE27)/BF24,999)</f>
        <v>999</v>
      </c>
      <c r="BG29" s="59">
        <f>IF(AND(BF27&lt;0,BG27&gt;=0),54+ABS(BF27)/BG24,999)</f>
        <v>999</v>
      </c>
      <c r="BH29" s="59">
        <f>IF(AND(BG27&lt;0,BH27&gt;=0),55+ABS(BG27)/BH24,999)</f>
        <v>999</v>
      </c>
      <c r="BI29" s="59">
        <f>IF(AND(BH27&lt;0,BI27&gt;=0),56+ABS(BH27)/BI24,999)</f>
        <v>999</v>
      </c>
      <c r="BJ29" s="59">
        <f>IF(AND(BI27&lt;0,BJ27&gt;=0),57+ABS(BI27)/BJ24,999)</f>
        <v>999</v>
      </c>
      <c r="BK29" s="59">
        <f>IF(AND(BJ27&lt;0,BK27&gt;=0),58+ABS(BJ27)/BK24,999)</f>
        <v>999</v>
      </c>
      <c r="BL29" s="59">
        <f>IF(AND(BK27&lt;0,BL27&gt;=0),59+ABS(BK27)/BL24,999)</f>
        <v>999</v>
      </c>
    </row>
    <row r="30" ht="24.75" customHeight="1">
      <c r="A30" s="1"/>
      <c r="B30" s="1"/>
      <c r="C30" s="26" t="s">
        <v>121</v>
      </c>
      <c r="D30" s="58">
        <v>999.0</v>
      </c>
      <c r="E30" s="59">
        <f>IF(AND(D28&lt;0,E28&gt;=0),0+ABS(D28)/E26,999)</f>
        <v>999</v>
      </c>
      <c r="F30" s="59">
        <f>IF(AND(E28&lt;0,F28&gt;=0),1+ABS(E28)/F26,999)</f>
        <v>999</v>
      </c>
      <c r="G30" s="59">
        <f>IF(AND(F28&lt;0,G28&gt;=0),2+ABS(F28)/G26,999)</f>
        <v>999</v>
      </c>
      <c r="H30" s="59">
        <f>IF(AND(G28&lt;0,H28&gt;=0),3+ABS(G28)/H26,999)</f>
        <v>999</v>
      </c>
      <c r="I30" s="59">
        <f>IF(AND(H28&lt;0,I28&gt;=0),4+ABS(H28)/I26,999)</f>
        <v>999</v>
      </c>
      <c r="J30" s="59">
        <f>IF(AND(I28&lt;0,J28&gt;=0),5+ABS(I28)/J26,999)</f>
        <v>999</v>
      </c>
      <c r="K30" s="59">
        <f>IF(AND(J28&lt;0,K28&gt;=0),6+ABS(J28)/K26,999)</f>
        <v>999</v>
      </c>
      <c r="L30" s="59">
        <f>IF(AND(K28&lt;0,L28&gt;=0),7+ABS(K28)/L26,999)</f>
        <v>999</v>
      </c>
      <c r="M30" s="59">
        <f>IF(AND(L28&lt;0,M28&gt;=0),8+ABS(L28)/M26,999)</f>
        <v>999</v>
      </c>
      <c r="N30" s="59">
        <f>IF(AND(M28&lt;0,N28&gt;=0),9+ABS(M28)/N26,999)</f>
        <v>999</v>
      </c>
      <c r="O30" s="59">
        <f>IF(AND(N28&lt;0,O28&gt;=0),10+ABS(N28)/O26,999)</f>
        <v>999</v>
      </c>
      <c r="P30" s="59">
        <f>IF(AND(O28&lt;0,P28&gt;=0),11+ABS(O28)/P26,999)</f>
        <v>999</v>
      </c>
      <c r="Q30" s="59">
        <f>IF(AND(P28&lt;0,Q28&gt;=0),12+ABS(P28)/Q26,999)</f>
        <v>999</v>
      </c>
      <c r="R30" s="59">
        <f>IF(AND(Q28&lt;0,R28&gt;=0),13+ABS(Q28)/R26,999)</f>
        <v>999</v>
      </c>
      <c r="S30" s="59">
        <f>IF(AND(R28&lt;0,S28&gt;=0),14+ABS(R28)/S26,999)</f>
        <v>999</v>
      </c>
      <c r="T30" s="59">
        <f>IF(AND(S28&lt;0,T28&gt;=0),15+ABS(S28)/T26,999)</f>
        <v>999</v>
      </c>
      <c r="U30" s="59">
        <f>IF(AND(T28&lt;0,U28&gt;=0),16+ABS(T28)/U26,999)</f>
        <v>999</v>
      </c>
      <c r="V30" s="59">
        <f>IF(AND(U28&lt;0,V28&gt;=0),17+ABS(U28)/V26,999)</f>
        <v>999</v>
      </c>
      <c r="W30" s="59">
        <f>IF(AND(V28&lt;0,W28&gt;=0),18+ABS(V28)/W26,999)</f>
        <v>999</v>
      </c>
      <c r="X30" s="59">
        <f>IF(AND(W28&lt;0,X28&gt;=0),19+ABS(W28)/X26,999)</f>
        <v>999</v>
      </c>
      <c r="Y30" s="59">
        <f>IF(AND(X28&lt;0,Y28&gt;=0),20+ABS(X28)/Y26,999)</f>
        <v>999</v>
      </c>
      <c r="Z30" s="59">
        <f>IF(AND(Y28&lt;0,Z28&gt;=0),21+ABS(Y28)/Z26,999)</f>
        <v>999</v>
      </c>
      <c r="AA30" s="59">
        <f>IF(AND(Z28&lt;0,AA28&gt;=0),22+ABS(Z28)/AA26,999)</f>
        <v>999</v>
      </c>
      <c r="AB30" s="59">
        <f>IF(AND(AA28&lt;0,AB28&gt;=0),23+ABS(AA28)/AB26,999)</f>
        <v>999</v>
      </c>
      <c r="AC30" s="59">
        <f>IF(AND(AB28&lt;0,AC28&gt;=0),24+ABS(AB28)/AC26,999)</f>
        <v>999</v>
      </c>
      <c r="AD30" s="59">
        <f>IF(AND(AC28&lt;0,AD28&gt;=0),25+ABS(AC28)/AD26,999)</f>
        <v>999</v>
      </c>
      <c r="AE30" s="59">
        <f>IF(AND(AD28&lt;0,AE28&gt;=0),26+ABS(AD28)/AE26,999)</f>
        <v>999</v>
      </c>
      <c r="AF30" s="59">
        <f>IF(AND(AE28&lt;0,AF28&gt;=0),27+ABS(AE28)/AF26,999)</f>
        <v>999</v>
      </c>
      <c r="AG30" s="59">
        <f>IF(AND(AF28&lt;0,AG28&gt;=0),28+ABS(AF28)/AG26,999)</f>
        <v>999</v>
      </c>
      <c r="AH30" s="59">
        <f>IF(AND(AG28&lt;0,AH28&gt;=0),29+ABS(AG28)/AH26,999)</f>
        <v>999</v>
      </c>
      <c r="AI30" s="59">
        <f>IF(AND(AH28&lt;0,AI28&gt;=0),30+ABS(AH28)/AI26,999)</f>
        <v>999</v>
      </c>
      <c r="AJ30" s="59">
        <f>IF(AND(AI28&lt;0,AJ28&gt;=0),31+ABS(AI28)/AJ26,999)</f>
        <v>999</v>
      </c>
      <c r="AK30" s="59">
        <f>IF(AND(AJ28&lt;0,AK28&gt;=0),32+ABS(AJ28)/AK26,999)</f>
        <v>999</v>
      </c>
      <c r="AL30" s="59">
        <f>IF(AND(AK28&lt;0,AL28&gt;=0),33+ABS(AK28)/AL26,999)</f>
        <v>999</v>
      </c>
      <c r="AM30" s="59">
        <f>IF(AND(AL28&lt;0,AM28&gt;=0),34+ABS(AL28)/AM26,999)</f>
        <v>999</v>
      </c>
      <c r="AN30" s="59">
        <f>IF(AND(AM28&lt;0,AN28&gt;=0),35+ABS(AM28)/AN26,999)</f>
        <v>999</v>
      </c>
      <c r="AO30" s="59">
        <f>IF(AND(AN28&lt;0,AO28&gt;=0),36+ABS(AN28)/AO26,999)</f>
        <v>36.37396879</v>
      </c>
      <c r="AP30" s="59">
        <f>IF(AND(AO28&lt;0,AP28&gt;=0),37+ABS(AO28)/AP26,999)</f>
        <v>999</v>
      </c>
      <c r="AQ30" s="59">
        <f>IF(AND(AP28&lt;0,AQ28&gt;=0),38+ABS(AP28)/AQ26,999)</f>
        <v>999</v>
      </c>
      <c r="AR30" s="59">
        <f>IF(AND(AQ28&lt;0,AR28&gt;=0),39+ABS(AQ28)/AR26,999)</f>
        <v>999</v>
      </c>
      <c r="AS30" s="59">
        <f>IF(AND(AR28&lt;0,AS28&gt;=0),40+ABS(AR28)/AS26,999)</f>
        <v>999</v>
      </c>
      <c r="AT30" s="59">
        <f>IF(AND(AS28&lt;0,AT28&gt;=0),41+ABS(AS28)/AT26,999)</f>
        <v>999</v>
      </c>
      <c r="AU30" s="59">
        <f>IF(AND(AT28&lt;0,AU28&gt;=0),42+ABS(AT28)/AU26,999)</f>
        <v>999</v>
      </c>
      <c r="AV30" s="59">
        <f>IF(AND(AU28&lt;0,AV28&gt;=0),43+ABS(AU28)/AV26,999)</f>
        <v>999</v>
      </c>
      <c r="AW30" s="59">
        <f>IF(AND(AV28&lt;0,AW28&gt;=0),44+ABS(AV28)/AW26,999)</f>
        <v>999</v>
      </c>
      <c r="AX30" s="59">
        <f>IF(AND(AW28&lt;0,AX28&gt;=0),45+ABS(AW28)/AX26,999)</f>
        <v>999</v>
      </c>
      <c r="AY30" s="59">
        <f>IF(AND(AX28&lt;0,AY28&gt;=0),46+ABS(AX28)/AY26,999)</f>
        <v>999</v>
      </c>
      <c r="AZ30" s="59">
        <f>IF(AND(AY28&lt;0,AZ28&gt;=0),47+ABS(AY28)/AZ26,999)</f>
        <v>999</v>
      </c>
      <c r="BA30" s="59">
        <f>IF(AND(AZ28&lt;0,BA28&gt;=0),48+ABS(AZ28)/BA26,999)</f>
        <v>999</v>
      </c>
      <c r="BB30" s="59">
        <f>IF(AND(BA28&lt;0,BB28&gt;=0),49+ABS(BA28)/BB26,999)</f>
        <v>999</v>
      </c>
      <c r="BC30" s="59">
        <f>IF(AND(BB28&lt;0,BC28&gt;=0),50+ABS(BB28)/BC26,999)</f>
        <v>999</v>
      </c>
      <c r="BD30" s="59">
        <f>IF(AND(BC28&lt;0,BD28&gt;=0),51+ABS(BC28)/BD26,999)</f>
        <v>999</v>
      </c>
      <c r="BE30" s="59">
        <f>IF(AND(BD28&lt;0,BE28&gt;=0),52+ABS(BD28)/BE26,999)</f>
        <v>999</v>
      </c>
      <c r="BF30" s="59">
        <f>IF(AND(BE28&lt;0,BF28&gt;=0),53+ABS(BE28)/BF26,999)</f>
        <v>999</v>
      </c>
      <c r="BG30" s="59">
        <f>IF(AND(BF28&lt;0,BG28&gt;=0),54+ABS(BF28)/BG26,999)</f>
        <v>999</v>
      </c>
      <c r="BH30" s="59">
        <f>IF(AND(BG28&lt;0,BH28&gt;=0),55+ABS(BG28)/BH26,999)</f>
        <v>999</v>
      </c>
      <c r="BI30" s="59">
        <f>IF(AND(BH28&lt;0,BI28&gt;=0),56+ABS(BH28)/BI26,999)</f>
        <v>999</v>
      </c>
      <c r="BJ30" s="59">
        <f>IF(AND(BI28&lt;0,BJ28&gt;=0),57+ABS(BI28)/BJ26,999)</f>
        <v>999</v>
      </c>
      <c r="BK30" s="59">
        <f>IF(AND(BJ28&lt;0,BK28&gt;=0),58+ABS(BJ28)/BK26,999)</f>
        <v>999</v>
      </c>
      <c r="BL30" s="59">
        <f>IF(AND(BK28&lt;0,BL28&gt;=0),59+ABS(BK28)/BL26,999)</f>
        <v>999</v>
      </c>
    </row>
    <row r="31" ht="24.75" customHeight="1">
      <c r="A31" s="1"/>
      <c r="B31" s="1"/>
      <c r="C31" s="1" t="s">
        <v>275</v>
      </c>
      <c r="D31" s="60">
        <v>0.0</v>
      </c>
      <c r="E31" s="61">
        <f t="shared" ref="E31:BL31" si="14">IF(AND(E32&lt;&gt;0,D32&lt;&gt;0,E32&lt;&gt;D32),1,0)</f>
        <v>1</v>
      </c>
      <c r="F31" s="61">
        <f t="shared" si="14"/>
        <v>0</v>
      </c>
      <c r="G31" s="61">
        <f t="shared" si="14"/>
        <v>0</v>
      </c>
      <c r="H31" s="61">
        <f t="shared" si="14"/>
        <v>0</v>
      </c>
      <c r="I31" s="61">
        <f t="shared" si="14"/>
        <v>0</v>
      </c>
      <c r="J31" s="61">
        <f t="shared" si="14"/>
        <v>0</v>
      </c>
      <c r="K31" s="61">
        <f t="shared" si="14"/>
        <v>0</v>
      </c>
      <c r="L31" s="61">
        <f t="shared" si="14"/>
        <v>0</v>
      </c>
      <c r="M31" s="61">
        <f t="shared" si="14"/>
        <v>0</v>
      </c>
      <c r="N31" s="61">
        <f t="shared" si="14"/>
        <v>0</v>
      </c>
      <c r="O31" s="61">
        <f t="shared" si="14"/>
        <v>0</v>
      </c>
      <c r="P31" s="61">
        <f t="shared" si="14"/>
        <v>0</v>
      </c>
      <c r="Q31" s="61">
        <f t="shared" si="14"/>
        <v>0</v>
      </c>
      <c r="R31" s="61">
        <f t="shared" si="14"/>
        <v>0</v>
      </c>
      <c r="S31" s="61">
        <f t="shared" si="14"/>
        <v>0</v>
      </c>
      <c r="T31" s="61">
        <f t="shared" si="14"/>
        <v>0</v>
      </c>
      <c r="U31" s="61">
        <f t="shared" si="14"/>
        <v>0</v>
      </c>
      <c r="V31" s="61">
        <f t="shared" si="14"/>
        <v>0</v>
      </c>
      <c r="W31" s="61">
        <f t="shared" si="14"/>
        <v>0</v>
      </c>
      <c r="X31" s="61">
        <f t="shared" si="14"/>
        <v>0</v>
      </c>
      <c r="Y31" s="61">
        <f t="shared" si="14"/>
        <v>0</v>
      </c>
      <c r="Z31" s="61">
        <f t="shared" si="14"/>
        <v>0</v>
      </c>
      <c r="AA31" s="61">
        <f t="shared" si="14"/>
        <v>0</v>
      </c>
      <c r="AB31" s="61">
        <f t="shared" si="14"/>
        <v>0</v>
      </c>
      <c r="AC31" s="61">
        <f t="shared" si="14"/>
        <v>0</v>
      </c>
      <c r="AD31" s="61">
        <f t="shared" si="14"/>
        <v>0</v>
      </c>
      <c r="AE31" s="61">
        <f t="shared" si="14"/>
        <v>0</v>
      </c>
      <c r="AF31" s="61">
        <f t="shared" si="14"/>
        <v>0</v>
      </c>
      <c r="AG31" s="61">
        <f t="shared" si="14"/>
        <v>0</v>
      </c>
      <c r="AH31" s="61">
        <f t="shared" si="14"/>
        <v>0</v>
      </c>
      <c r="AI31" s="61">
        <f t="shared" si="14"/>
        <v>0</v>
      </c>
      <c r="AJ31" s="61">
        <f t="shared" si="14"/>
        <v>0</v>
      </c>
      <c r="AK31" s="61">
        <f t="shared" si="14"/>
        <v>0</v>
      </c>
      <c r="AL31" s="61">
        <f t="shared" si="14"/>
        <v>0</v>
      </c>
      <c r="AM31" s="61">
        <f t="shared" si="14"/>
        <v>0</v>
      </c>
      <c r="AN31" s="61">
        <f t="shared" si="14"/>
        <v>0</v>
      </c>
      <c r="AO31" s="61">
        <f t="shared" si="14"/>
        <v>0</v>
      </c>
      <c r="AP31" s="61">
        <f t="shared" si="14"/>
        <v>0</v>
      </c>
      <c r="AQ31" s="61">
        <f t="shared" si="14"/>
        <v>0</v>
      </c>
      <c r="AR31" s="61">
        <f t="shared" si="14"/>
        <v>0</v>
      </c>
      <c r="AS31" s="61">
        <f t="shared" si="14"/>
        <v>0</v>
      </c>
      <c r="AT31" s="61">
        <f t="shared" si="14"/>
        <v>0</v>
      </c>
      <c r="AU31" s="61">
        <f t="shared" si="14"/>
        <v>0</v>
      </c>
      <c r="AV31" s="61">
        <f t="shared" si="14"/>
        <v>0</v>
      </c>
      <c r="AW31" s="61">
        <f t="shared" si="14"/>
        <v>0</v>
      </c>
      <c r="AX31" s="61">
        <f t="shared" si="14"/>
        <v>0</v>
      </c>
      <c r="AY31" s="61">
        <f t="shared" si="14"/>
        <v>0</v>
      </c>
      <c r="AZ31" s="61">
        <f t="shared" si="14"/>
        <v>0</v>
      </c>
      <c r="BA31" s="61">
        <f t="shared" si="14"/>
        <v>0</v>
      </c>
      <c r="BB31" s="61">
        <f t="shared" si="14"/>
        <v>0</v>
      </c>
      <c r="BC31" s="61">
        <f t="shared" si="14"/>
        <v>0</v>
      </c>
      <c r="BD31" s="61">
        <f t="shared" si="14"/>
        <v>0</v>
      </c>
      <c r="BE31" s="61">
        <f t="shared" si="14"/>
        <v>0</v>
      </c>
      <c r="BF31" s="61">
        <f t="shared" si="14"/>
        <v>0</v>
      </c>
      <c r="BG31" s="61">
        <f t="shared" si="14"/>
        <v>0</v>
      </c>
      <c r="BH31" s="61">
        <f t="shared" si="14"/>
        <v>0</v>
      </c>
      <c r="BI31" s="61">
        <f t="shared" si="14"/>
        <v>0</v>
      </c>
      <c r="BJ31" s="61">
        <f t="shared" si="14"/>
        <v>0</v>
      </c>
      <c r="BK31" s="61">
        <f t="shared" si="14"/>
        <v>0</v>
      </c>
      <c r="BL31" s="61">
        <f t="shared" si="14"/>
        <v>0</v>
      </c>
    </row>
    <row r="32" ht="24.75" customHeight="1">
      <c r="A32" s="1"/>
      <c r="B32" s="1"/>
      <c r="C32" s="26" t="s">
        <v>276</v>
      </c>
      <c r="D32" s="54">
        <f>SIGN(D24)</f>
        <v>-1</v>
      </c>
      <c r="E32" s="54">
        <f t="shared" ref="E32:BL32" si="15">IF(E24=0,D32,SIGN(E24))</f>
        <v>1</v>
      </c>
      <c r="F32" s="54">
        <f t="shared" si="15"/>
        <v>1</v>
      </c>
      <c r="G32" s="54">
        <f t="shared" si="15"/>
        <v>1</v>
      </c>
      <c r="H32" s="54">
        <f t="shared" si="15"/>
        <v>1</v>
      </c>
      <c r="I32" s="54">
        <f t="shared" si="15"/>
        <v>1</v>
      </c>
      <c r="J32" s="54">
        <f t="shared" si="15"/>
        <v>1</v>
      </c>
      <c r="K32" s="54">
        <f t="shared" si="15"/>
        <v>1</v>
      </c>
      <c r="L32" s="54">
        <f t="shared" si="15"/>
        <v>1</v>
      </c>
      <c r="M32" s="54">
        <f t="shared" si="15"/>
        <v>1</v>
      </c>
      <c r="N32" s="54">
        <f t="shared" si="15"/>
        <v>1</v>
      </c>
      <c r="O32" s="54">
        <f t="shared" si="15"/>
        <v>1</v>
      </c>
      <c r="P32" s="54">
        <f t="shared" si="15"/>
        <v>1</v>
      </c>
      <c r="Q32" s="54">
        <f t="shared" si="15"/>
        <v>1</v>
      </c>
      <c r="R32" s="54">
        <f t="shared" si="15"/>
        <v>1</v>
      </c>
      <c r="S32" s="54">
        <f t="shared" si="15"/>
        <v>1</v>
      </c>
      <c r="T32" s="54">
        <f t="shared" si="15"/>
        <v>1</v>
      </c>
      <c r="U32" s="54">
        <f t="shared" si="15"/>
        <v>1</v>
      </c>
      <c r="V32" s="54">
        <f t="shared" si="15"/>
        <v>1</v>
      </c>
      <c r="W32" s="54">
        <f t="shared" si="15"/>
        <v>1</v>
      </c>
      <c r="X32" s="54">
        <f t="shared" si="15"/>
        <v>1</v>
      </c>
      <c r="Y32" s="54">
        <f t="shared" si="15"/>
        <v>1</v>
      </c>
      <c r="Z32" s="54">
        <f t="shared" si="15"/>
        <v>1</v>
      </c>
      <c r="AA32" s="54">
        <f t="shared" si="15"/>
        <v>1</v>
      </c>
      <c r="AB32" s="54">
        <f t="shared" si="15"/>
        <v>1</v>
      </c>
      <c r="AC32" s="54">
        <f t="shared" si="15"/>
        <v>1</v>
      </c>
      <c r="AD32" s="54">
        <f t="shared" si="15"/>
        <v>1</v>
      </c>
      <c r="AE32" s="54">
        <f t="shared" si="15"/>
        <v>1</v>
      </c>
      <c r="AF32" s="54">
        <f t="shared" si="15"/>
        <v>1</v>
      </c>
      <c r="AG32" s="54">
        <f t="shared" si="15"/>
        <v>1</v>
      </c>
      <c r="AH32" s="54">
        <f t="shared" si="15"/>
        <v>1</v>
      </c>
      <c r="AI32" s="54">
        <f t="shared" si="15"/>
        <v>1</v>
      </c>
      <c r="AJ32" s="54">
        <f t="shared" si="15"/>
        <v>1</v>
      </c>
      <c r="AK32" s="54">
        <f t="shared" si="15"/>
        <v>1</v>
      </c>
      <c r="AL32" s="54">
        <f t="shared" si="15"/>
        <v>1</v>
      </c>
      <c r="AM32" s="54">
        <f t="shared" si="15"/>
        <v>1</v>
      </c>
      <c r="AN32" s="54">
        <f t="shared" si="15"/>
        <v>1</v>
      </c>
      <c r="AO32" s="54">
        <f t="shared" si="15"/>
        <v>1</v>
      </c>
      <c r="AP32" s="54">
        <f t="shared" si="15"/>
        <v>1</v>
      </c>
      <c r="AQ32" s="54">
        <f t="shared" si="15"/>
        <v>1</v>
      </c>
      <c r="AR32" s="54">
        <f t="shared" si="15"/>
        <v>1</v>
      </c>
      <c r="AS32" s="54">
        <f t="shared" si="15"/>
        <v>1</v>
      </c>
      <c r="AT32" s="54">
        <f t="shared" si="15"/>
        <v>1</v>
      </c>
      <c r="AU32" s="54">
        <f t="shared" si="15"/>
        <v>1</v>
      </c>
      <c r="AV32" s="54">
        <f t="shared" si="15"/>
        <v>1</v>
      </c>
      <c r="AW32" s="54">
        <f t="shared" si="15"/>
        <v>1</v>
      </c>
      <c r="AX32" s="54">
        <f t="shared" si="15"/>
        <v>1</v>
      </c>
      <c r="AY32" s="54">
        <f t="shared" si="15"/>
        <v>1</v>
      </c>
      <c r="AZ32" s="54">
        <f t="shared" si="15"/>
        <v>1</v>
      </c>
      <c r="BA32" s="54">
        <f t="shared" si="15"/>
        <v>1</v>
      </c>
      <c r="BB32" s="54">
        <f t="shared" si="15"/>
        <v>1</v>
      </c>
      <c r="BC32" s="54">
        <f t="shared" si="15"/>
        <v>1</v>
      </c>
      <c r="BD32" s="54">
        <f t="shared" si="15"/>
        <v>1</v>
      </c>
      <c r="BE32" s="54">
        <f t="shared" si="15"/>
        <v>1</v>
      </c>
      <c r="BF32" s="54">
        <f t="shared" si="15"/>
        <v>1</v>
      </c>
      <c r="BG32" s="54">
        <f t="shared" si="15"/>
        <v>1</v>
      </c>
      <c r="BH32" s="54">
        <f t="shared" si="15"/>
        <v>1</v>
      </c>
      <c r="BI32" s="54">
        <f t="shared" si="15"/>
        <v>1</v>
      </c>
      <c r="BJ32" s="54">
        <f t="shared" si="15"/>
        <v>1</v>
      </c>
      <c r="BK32" s="54">
        <f t="shared" si="15"/>
        <v>1</v>
      </c>
      <c r="BL32" s="54">
        <f t="shared" si="15"/>
        <v>1</v>
      </c>
    </row>
    <row r="33" ht="24.75" customHeight="1">
      <c r="A33" s="1"/>
      <c r="B33" s="1"/>
      <c r="C33" s="1"/>
      <c r="D33" s="1"/>
      <c r="E33" s="1"/>
      <c r="F33" s="1"/>
      <c r="G33" s="1"/>
      <c r="H33" s="1"/>
      <c r="I33" s="1"/>
      <c r="J33" s="1"/>
      <c r="K33" s="1"/>
    </row>
    <row r="34" ht="24.75" customHeight="1">
      <c r="A34" s="1"/>
      <c r="B34" s="1"/>
      <c r="C34" s="1"/>
      <c r="D34" s="1"/>
      <c r="E34" s="1"/>
      <c r="F34" s="1"/>
      <c r="G34" s="1"/>
      <c r="H34" s="1"/>
      <c r="I34" s="1"/>
      <c r="J34" s="1"/>
      <c r="K34" s="1"/>
    </row>
    <row r="35" ht="24.75" customHeight="1">
      <c r="A35" s="1"/>
      <c r="B35" s="1"/>
      <c r="C35" s="1"/>
      <c r="D35" s="1"/>
      <c r="E35" s="1"/>
      <c r="F35" s="1"/>
      <c r="G35" s="1"/>
      <c r="H35" s="1"/>
      <c r="I35" s="1"/>
      <c r="J35" s="1"/>
      <c r="K35" s="1"/>
    </row>
    <row r="36" ht="24.75" customHeight="1">
      <c r="A36" s="1"/>
      <c r="B36" s="1"/>
      <c r="C36" s="1"/>
      <c r="D36" s="1"/>
      <c r="E36" s="1"/>
      <c r="F36" s="1"/>
      <c r="G36" s="1"/>
      <c r="H36" s="1"/>
      <c r="I36" s="1"/>
      <c r="J36" s="1"/>
      <c r="K36" s="1"/>
    </row>
    <row r="37" ht="24.75" customHeight="1">
      <c r="A37" s="1"/>
      <c r="B37" s="1"/>
      <c r="C37" s="1"/>
      <c r="D37" s="1"/>
      <c r="E37" s="1"/>
      <c r="F37" s="1"/>
      <c r="G37" s="1"/>
      <c r="H37" s="1"/>
      <c r="I37" s="1"/>
      <c r="J37" s="1"/>
      <c r="K37" s="1"/>
    </row>
    <row r="38" ht="24.75" customHeight="1">
      <c r="A38" s="1"/>
      <c r="B38" s="1"/>
      <c r="C38" s="1"/>
      <c r="D38" s="1"/>
      <c r="E38" s="1"/>
      <c r="F38" s="1"/>
      <c r="G38" s="1"/>
      <c r="H38" s="1"/>
      <c r="I38" s="1"/>
      <c r="J38" s="1"/>
      <c r="K38" s="1"/>
    </row>
    <row r="39" ht="24.75" customHeight="1">
      <c r="A39" s="1"/>
      <c r="B39" s="1"/>
      <c r="C39" s="1"/>
      <c r="D39" s="1"/>
      <c r="E39" s="1"/>
      <c r="F39" s="1"/>
      <c r="G39" s="1"/>
      <c r="H39" s="1"/>
      <c r="I39" s="1"/>
      <c r="J39" s="1"/>
      <c r="K39" s="1"/>
    </row>
    <row r="40" ht="24.75" customHeight="1">
      <c r="A40" s="1"/>
      <c r="B40" s="1"/>
      <c r="C40" s="1"/>
      <c r="D40" s="1"/>
      <c r="E40" s="1"/>
      <c r="F40" s="1"/>
      <c r="G40" s="1"/>
      <c r="H40" s="1"/>
      <c r="I40" s="1"/>
      <c r="J40" s="1"/>
      <c r="K40" s="1"/>
    </row>
    <row r="41" ht="24.75" customHeight="1">
      <c r="A41" s="1"/>
      <c r="B41" s="1"/>
      <c r="C41" s="1"/>
      <c r="D41" s="1"/>
      <c r="E41" s="1"/>
      <c r="F41" s="1"/>
      <c r="G41" s="1"/>
      <c r="H41" s="1"/>
      <c r="I41" s="1"/>
      <c r="J41" s="1"/>
      <c r="K41" s="1"/>
    </row>
    <row r="42" ht="24.75" customHeight="1">
      <c r="A42" s="1"/>
      <c r="B42" s="1"/>
      <c r="C42" s="1"/>
      <c r="D42" s="1"/>
      <c r="E42" s="1"/>
      <c r="F42" s="1"/>
      <c r="G42" s="1"/>
      <c r="H42" s="1"/>
      <c r="I42" s="1"/>
      <c r="J42" s="1"/>
      <c r="K42" s="1"/>
    </row>
    <row r="43" ht="24.75" customHeight="1">
      <c r="A43" s="1"/>
      <c r="B43" s="1"/>
      <c r="C43" s="1"/>
      <c r="D43" s="1"/>
      <c r="E43" s="1"/>
      <c r="F43" s="1"/>
      <c r="G43" s="1"/>
      <c r="H43" s="1"/>
      <c r="I43" s="1"/>
      <c r="J43" s="1"/>
      <c r="K43" s="1"/>
    </row>
    <row r="44" ht="24.75" customHeight="1">
      <c r="A44" s="1"/>
      <c r="B44" s="1"/>
      <c r="C44" s="1"/>
      <c r="D44" s="1"/>
      <c r="E44" s="1"/>
      <c r="F44" s="1"/>
      <c r="G44" s="1"/>
      <c r="H44" s="1"/>
      <c r="I44" s="1"/>
      <c r="J44" s="1"/>
      <c r="K44" s="1"/>
    </row>
    <row r="45" ht="24.75" customHeight="1">
      <c r="A45" s="1"/>
      <c r="B45" s="1"/>
      <c r="C45" s="1"/>
      <c r="D45" s="1"/>
      <c r="E45" s="1"/>
      <c r="F45" s="1"/>
      <c r="G45" s="1"/>
      <c r="H45" s="1"/>
      <c r="I45" s="1"/>
      <c r="J45" s="1"/>
      <c r="K45" s="1"/>
    </row>
    <row r="46" ht="24.75" customHeight="1">
      <c r="A46" s="1"/>
      <c r="B46" s="1"/>
      <c r="C46" s="1"/>
      <c r="D46" s="1"/>
      <c r="E46" s="1"/>
      <c r="F46" s="1"/>
      <c r="G46" s="1"/>
      <c r="H46" s="1"/>
      <c r="I46" s="1"/>
      <c r="J46" s="1"/>
      <c r="K46" s="1"/>
    </row>
    <row r="47" ht="24.75" customHeight="1">
      <c r="A47" s="1"/>
      <c r="B47" s="1"/>
      <c r="C47" s="1"/>
      <c r="D47" s="1"/>
      <c r="E47" s="1"/>
      <c r="F47" s="1"/>
      <c r="G47" s="1"/>
      <c r="H47" s="1"/>
      <c r="I47" s="1"/>
      <c r="J47" s="1"/>
      <c r="K47" s="1"/>
    </row>
    <row r="48" ht="24.75" customHeight="1">
      <c r="A48" s="1"/>
      <c r="B48" s="1"/>
      <c r="C48" s="1"/>
      <c r="D48" s="1"/>
      <c r="E48" s="1"/>
      <c r="F48" s="1"/>
      <c r="G48" s="1"/>
      <c r="H48" s="1"/>
      <c r="I48" s="1"/>
      <c r="J48" s="1"/>
      <c r="K48" s="1"/>
    </row>
    <row r="49" ht="24.75" customHeight="1">
      <c r="A49" s="1"/>
      <c r="B49" s="1"/>
      <c r="C49" s="1"/>
      <c r="D49" s="1"/>
      <c r="E49" s="1"/>
      <c r="F49" s="1"/>
      <c r="G49" s="1"/>
      <c r="H49" s="1"/>
      <c r="I49" s="1"/>
      <c r="J49" s="1"/>
      <c r="K49" s="1"/>
    </row>
    <row r="50" ht="24.75" customHeight="1">
      <c r="A50" s="1"/>
      <c r="B50" s="1"/>
      <c r="C50" s="1"/>
      <c r="D50" s="1"/>
      <c r="E50" s="1"/>
      <c r="F50" s="1"/>
      <c r="G50" s="1"/>
      <c r="H50" s="1"/>
      <c r="I50" s="1"/>
      <c r="J50" s="1"/>
      <c r="K50" s="1"/>
    </row>
    <row r="51" ht="24.75" customHeight="1">
      <c r="A51" s="1"/>
      <c r="B51" s="1"/>
      <c r="C51" s="1"/>
      <c r="D51" s="1"/>
      <c r="E51" s="1"/>
      <c r="F51" s="1"/>
      <c r="G51" s="1"/>
      <c r="H51" s="1"/>
      <c r="I51" s="1"/>
      <c r="J51" s="1"/>
      <c r="K51" s="1"/>
    </row>
    <row r="52" ht="24.75" customHeight="1">
      <c r="A52" s="1"/>
      <c r="B52" s="1"/>
      <c r="C52" s="1"/>
      <c r="D52" s="1"/>
      <c r="E52" s="1"/>
      <c r="F52" s="1"/>
      <c r="G52" s="1"/>
      <c r="H52" s="1"/>
      <c r="I52" s="1"/>
      <c r="J52" s="1"/>
      <c r="K52" s="1"/>
    </row>
    <row r="53" ht="24.75" customHeight="1">
      <c r="A53" s="1"/>
      <c r="B53" s="1"/>
      <c r="C53" s="1"/>
      <c r="D53" s="1"/>
      <c r="E53" s="1"/>
      <c r="F53" s="1"/>
      <c r="G53" s="1"/>
      <c r="H53" s="1"/>
      <c r="I53" s="1"/>
      <c r="J53" s="1"/>
      <c r="K53" s="1"/>
    </row>
    <row r="54" ht="24.75" customHeight="1">
      <c r="A54" s="1"/>
      <c r="B54" s="1"/>
      <c r="C54" s="1"/>
      <c r="D54" s="1"/>
      <c r="E54" s="1"/>
      <c r="F54" s="1"/>
      <c r="G54" s="1"/>
      <c r="H54" s="1"/>
      <c r="I54" s="1"/>
      <c r="J54" s="1"/>
      <c r="K54" s="1"/>
    </row>
    <row r="55" ht="24.75" customHeight="1">
      <c r="A55" s="1"/>
      <c r="B55" s="1"/>
      <c r="C55" s="1"/>
      <c r="D55" s="1"/>
      <c r="E55" s="1"/>
      <c r="F55" s="1"/>
      <c r="G55" s="1"/>
      <c r="H55" s="1"/>
      <c r="I55" s="1"/>
      <c r="J55" s="1"/>
      <c r="K55" s="1"/>
    </row>
    <row r="56" ht="24.75" customHeight="1">
      <c r="A56" s="1"/>
      <c r="B56" s="1"/>
      <c r="C56" s="1"/>
      <c r="D56" s="1"/>
      <c r="E56" s="1"/>
      <c r="F56" s="1"/>
      <c r="G56" s="1"/>
      <c r="H56" s="1"/>
      <c r="I56" s="1"/>
      <c r="J56" s="1"/>
      <c r="K56" s="1"/>
    </row>
    <row r="57" ht="24.75" customHeight="1">
      <c r="A57" s="1"/>
      <c r="B57" s="1"/>
      <c r="C57" s="1"/>
      <c r="D57" s="1"/>
      <c r="E57" s="1"/>
      <c r="F57" s="1"/>
      <c r="G57" s="1"/>
      <c r="H57" s="1"/>
      <c r="I57" s="1"/>
      <c r="J57" s="1"/>
      <c r="K57" s="1"/>
    </row>
    <row r="58" ht="24.75" customHeight="1">
      <c r="A58" s="1"/>
      <c r="B58" s="1"/>
      <c r="C58" s="1"/>
      <c r="D58" s="1"/>
      <c r="E58" s="1"/>
      <c r="F58" s="1"/>
      <c r="G58" s="1"/>
      <c r="H58" s="1"/>
      <c r="I58" s="1"/>
      <c r="J58" s="1"/>
      <c r="K58" s="1"/>
    </row>
    <row r="59" ht="24.75" customHeight="1">
      <c r="A59" s="1"/>
      <c r="B59" s="1"/>
      <c r="C59" s="1"/>
      <c r="D59" s="1"/>
      <c r="E59" s="1"/>
      <c r="F59" s="1"/>
      <c r="G59" s="1"/>
      <c r="H59" s="1"/>
      <c r="I59" s="1"/>
      <c r="J59" s="1"/>
      <c r="K59" s="1"/>
    </row>
    <row r="60" ht="24.75" customHeight="1">
      <c r="A60" s="1"/>
      <c r="B60" s="1"/>
      <c r="C60" s="1"/>
      <c r="D60" s="1"/>
      <c r="E60" s="1"/>
      <c r="F60" s="1"/>
      <c r="G60" s="1"/>
      <c r="H60" s="1"/>
      <c r="I60" s="1"/>
      <c r="J60" s="1"/>
      <c r="K60" s="1"/>
    </row>
    <row r="61" ht="24.75" customHeight="1">
      <c r="A61" s="1"/>
      <c r="B61" s="1"/>
      <c r="C61" s="1"/>
      <c r="D61" s="1"/>
      <c r="E61" s="1"/>
      <c r="F61" s="1"/>
      <c r="G61" s="1"/>
      <c r="H61" s="1"/>
      <c r="I61" s="1"/>
      <c r="J61" s="1"/>
      <c r="K61" s="1"/>
    </row>
    <row r="62" ht="24.75" customHeight="1">
      <c r="A62" s="1"/>
      <c r="B62" s="1"/>
      <c r="C62" s="1"/>
      <c r="D62" s="1"/>
      <c r="E62" s="1"/>
      <c r="F62" s="1"/>
      <c r="G62" s="1"/>
      <c r="H62" s="1"/>
      <c r="I62" s="1"/>
      <c r="J62" s="1"/>
      <c r="K62" s="1"/>
    </row>
    <row r="63" ht="24.75" customHeight="1">
      <c r="A63" s="1"/>
      <c r="B63" s="1"/>
      <c r="C63" s="1"/>
      <c r="D63" s="1"/>
      <c r="E63" s="1"/>
      <c r="F63" s="1"/>
      <c r="G63" s="1"/>
      <c r="H63" s="1"/>
      <c r="I63" s="1"/>
      <c r="J63" s="1"/>
      <c r="K63" s="1"/>
    </row>
    <row r="64" ht="24.75" customHeight="1">
      <c r="A64" s="1"/>
      <c r="B64" s="1"/>
      <c r="C64" s="1"/>
      <c r="D64" s="1"/>
      <c r="E64" s="1"/>
      <c r="F64" s="1"/>
      <c r="G64" s="1"/>
      <c r="H64" s="1"/>
      <c r="I64" s="1"/>
      <c r="J64" s="1"/>
      <c r="K64" s="1"/>
    </row>
    <row r="65" ht="24.75" customHeight="1">
      <c r="A65" s="1"/>
      <c r="B65" s="1"/>
      <c r="C65" s="1"/>
      <c r="D65" s="1"/>
      <c r="E65" s="1"/>
      <c r="F65" s="1"/>
      <c r="G65" s="1"/>
      <c r="H65" s="1"/>
      <c r="I65" s="1"/>
      <c r="J65" s="1"/>
      <c r="K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B2C3"/>
    <pageSetUpPr/>
  </sheetPr>
  <sheetViews>
    <sheetView showGridLines="0"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2.63" defaultRowHeight="15.0"/>
  <cols>
    <col customWidth="1" min="1" max="2" width="3.0"/>
    <col customWidth="1" min="3" max="3" width="38.0"/>
    <col customWidth="1" min="4" max="4" width="17.0"/>
    <col customWidth="1" min="5" max="65" width="18.25"/>
  </cols>
  <sheetData>
    <row r="1" ht="24.75" customHeight="1">
      <c r="A1" s="1"/>
      <c r="B1" s="1"/>
      <c r="C1" s="1"/>
      <c r="D1" s="1"/>
      <c r="E1" s="1"/>
      <c r="F1" s="1"/>
      <c r="G1" s="1"/>
      <c r="H1" s="1"/>
      <c r="I1" s="1"/>
      <c r="J1" s="1"/>
      <c r="K1" s="1"/>
    </row>
    <row r="2" ht="24.75" customHeight="1">
      <c r="A2" s="1"/>
      <c r="B2" s="1"/>
      <c r="C2" s="2" t="s">
        <v>93</v>
      </c>
      <c r="D2" s="1"/>
      <c r="E2" s="1"/>
      <c r="F2" s="1"/>
      <c r="G2" s="1"/>
      <c r="H2" s="1"/>
      <c r="I2" s="1"/>
      <c r="J2" s="1"/>
      <c r="K2" s="1"/>
    </row>
    <row r="3" ht="24.75" customHeight="1">
      <c r="A3" s="1"/>
      <c r="B3" s="1"/>
      <c r="C3" s="3"/>
      <c r="D3" s="3"/>
      <c r="E3" s="3"/>
      <c r="F3" s="3"/>
      <c r="G3" s="3"/>
      <c r="H3" s="3"/>
      <c r="I3" s="3"/>
      <c r="J3" s="1"/>
      <c r="K3" s="1"/>
    </row>
    <row r="4" ht="27.0" customHeight="1">
      <c r="A4" s="1"/>
      <c r="B4" s="1"/>
      <c r="C4" s="5" t="s">
        <v>94</v>
      </c>
      <c r="D4" s="5"/>
      <c r="E4" s="5"/>
      <c r="F4" s="5"/>
      <c r="G4" s="5"/>
      <c r="H4" s="5"/>
      <c r="I4" s="5"/>
      <c r="J4" s="1"/>
      <c r="K4" s="1"/>
    </row>
    <row r="5" ht="30.0" customHeight="1">
      <c r="A5" s="1"/>
      <c r="B5" s="1"/>
      <c r="C5" s="37" t="s">
        <v>97</v>
      </c>
      <c r="D5" s="37" t="s">
        <v>99</v>
      </c>
      <c r="E5" s="37" t="s">
        <v>24</v>
      </c>
      <c r="F5" s="37" t="s">
        <v>25</v>
      </c>
      <c r="G5" s="37" t="s">
        <v>26</v>
      </c>
      <c r="H5" s="37" t="s">
        <v>27</v>
      </c>
      <c r="I5" s="37" t="s">
        <v>28</v>
      </c>
      <c r="J5" s="37" t="s">
        <v>29</v>
      </c>
      <c r="K5" s="37" t="s">
        <v>30</v>
      </c>
      <c r="L5" s="37" t="s">
        <v>31</v>
      </c>
      <c r="M5" s="37" t="s">
        <v>32</v>
      </c>
      <c r="N5" s="37" t="s">
        <v>33</v>
      </c>
      <c r="O5" s="37" t="s">
        <v>34</v>
      </c>
      <c r="P5" s="37" t="s">
        <v>35</v>
      </c>
      <c r="Q5" s="37" t="s">
        <v>36</v>
      </c>
      <c r="R5" s="37" t="s">
        <v>37</v>
      </c>
      <c r="S5" s="37" t="s">
        <v>38</v>
      </c>
      <c r="T5" s="37" t="s">
        <v>39</v>
      </c>
      <c r="U5" s="37" t="s">
        <v>40</v>
      </c>
      <c r="V5" s="37" t="s">
        <v>42</v>
      </c>
      <c r="W5" s="37" t="s">
        <v>43</v>
      </c>
      <c r="X5" s="37" t="s">
        <v>44</v>
      </c>
      <c r="Y5" s="37" t="s">
        <v>46</v>
      </c>
      <c r="Z5" s="37" t="s">
        <v>47</v>
      </c>
      <c r="AA5" s="37" t="s">
        <v>48</v>
      </c>
      <c r="AB5" s="37" t="s">
        <v>49</v>
      </c>
      <c r="AC5" s="37" t="s">
        <v>50</v>
      </c>
      <c r="AD5" s="37" t="s">
        <v>51</v>
      </c>
      <c r="AE5" s="37" t="s">
        <v>52</v>
      </c>
      <c r="AF5" s="37" t="s">
        <v>53</v>
      </c>
      <c r="AG5" s="37" t="s">
        <v>54</v>
      </c>
      <c r="AH5" s="37" t="s">
        <v>55</v>
      </c>
      <c r="AI5" s="37" t="s">
        <v>56</v>
      </c>
      <c r="AJ5" s="37" t="s">
        <v>57</v>
      </c>
      <c r="AK5" s="37" t="s">
        <v>58</v>
      </c>
      <c r="AL5" s="37" t="s">
        <v>59</v>
      </c>
      <c r="AM5" s="37" t="s">
        <v>60</v>
      </c>
      <c r="AN5" s="37" t="s">
        <v>61</v>
      </c>
      <c r="AO5" s="37" t="s">
        <v>62</v>
      </c>
      <c r="AP5" s="37" t="s">
        <v>63</v>
      </c>
      <c r="AQ5" s="37" t="s">
        <v>64</v>
      </c>
      <c r="AR5" s="37" t="s">
        <v>65</v>
      </c>
      <c r="AS5" s="37" t="s">
        <v>66</v>
      </c>
      <c r="AT5" s="37" t="s">
        <v>67</v>
      </c>
      <c r="AU5" s="37" t="s">
        <v>68</v>
      </c>
      <c r="AV5" s="37" t="s">
        <v>69</v>
      </c>
      <c r="AW5" s="37" t="s">
        <v>70</v>
      </c>
      <c r="AX5" s="37" t="s">
        <v>71</v>
      </c>
      <c r="AY5" s="37" t="s">
        <v>72</v>
      </c>
      <c r="AZ5" s="37" t="s">
        <v>73</v>
      </c>
      <c r="BA5" s="37" t="s">
        <v>74</v>
      </c>
      <c r="BB5" s="37" t="s">
        <v>75</v>
      </c>
      <c r="BC5" s="37" t="s">
        <v>76</v>
      </c>
      <c r="BD5" s="37" t="s">
        <v>77</v>
      </c>
      <c r="BE5" s="37" t="s">
        <v>78</v>
      </c>
      <c r="BF5" s="37" t="s">
        <v>79</v>
      </c>
      <c r="BG5" s="37" t="s">
        <v>80</v>
      </c>
      <c r="BH5" s="37" t="s">
        <v>81</v>
      </c>
      <c r="BI5" s="37" t="s">
        <v>82</v>
      </c>
      <c r="BJ5" s="37" t="s">
        <v>83</v>
      </c>
      <c r="BK5" s="37" t="s">
        <v>84</v>
      </c>
      <c r="BL5" s="37" t="s">
        <v>85</v>
      </c>
      <c r="BM5" s="37" t="s">
        <v>86</v>
      </c>
    </row>
    <row r="6" ht="24.75" customHeight="1">
      <c r="A6" s="1"/>
      <c r="B6" s="1"/>
      <c r="C6" s="46" t="s">
        <v>128</v>
      </c>
      <c r="D6" s="46" t="s">
        <v>129</v>
      </c>
      <c r="E6" s="47">
        <v>0.0</v>
      </c>
      <c r="F6" s="47">
        <v>8333333.333333333</v>
      </c>
      <c r="G6" s="47">
        <v>8333333.333333333</v>
      </c>
      <c r="H6" s="47">
        <v>8333333.333333333</v>
      </c>
      <c r="I6" s="47">
        <v>8333333.333333333</v>
      </c>
      <c r="J6" s="47">
        <v>8333333.333333333</v>
      </c>
      <c r="K6" s="47">
        <v>8333333.333333333</v>
      </c>
      <c r="L6" s="47">
        <v>8333333.333333333</v>
      </c>
      <c r="M6" s="47">
        <v>8333333.333333333</v>
      </c>
      <c r="N6" s="47">
        <v>8333333.333333333</v>
      </c>
      <c r="O6" s="47">
        <v>8333333.333333333</v>
      </c>
      <c r="P6" s="47">
        <v>8333333.333333333</v>
      </c>
      <c r="Q6" s="47">
        <v>8333333.333333333</v>
      </c>
      <c r="R6" s="47">
        <v>9166666.666666666</v>
      </c>
      <c r="S6" s="47">
        <v>9166666.666666666</v>
      </c>
      <c r="T6" s="47">
        <v>9166666.666666666</v>
      </c>
      <c r="U6" s="47">
        <v>9166666.666666666</v>
      </c>
      <c r="V6" s="47">
        <v>9166666.666666666</v>
      </c>
      <c r="W6" s="47">
        <v>9166666.666666666</v>
      </c>
      <c r="X6" s="47">
        <v>9166666.666666666</v>
      </c>
      <c r="Y6" s="47">
        <v>9166666.666666666</v>
      </c>
      <c r="Z6" s="47">
        <v>9166666.666666666</v>
      </c>
      <c r="AA6" s="47">
        <v>9166666.666666666</v>
      </c>
      <c r="AB6" s="47">
        <v>9166666.666666666</v>
      </c>
      <c r="AC6" s="47">
        <v>9166666.666666666</v>
      </c>
      <c r="AD6" s="47">
        <v>1.0083333333333334E7</v>
      </c>
      <c r="AE6" s="47">
        <v>1.0083333333333334E7</v>
      </c>
      <c r="AF6" s="47">
        <v>1.0083333333333334E7</v>
      </c>
      <c r="AG6" s="47">
        <v>1.0083333333333334E7</v>
      </c>
      <c r="AH6" s="47">
        <v>1.0083333333333334E7</v>
      </c>
      <c r="AI6" s="47">
        <v>1.0083333333333334E7</v>
      </c>
      <c r="AJ6" s="47">
        <v>1.0083333333333334E7</v>
      </c>
      <c r="AK6" s="47">
        <v>1.0083333333333334E7</v>
      </c>
      <c r="AL6" s="47">
        <v>1.0083333333333334E7</v>
      </c>
      <c r="AM6" s="47">
        <v>1.0083333333333334E7</v>
      </c>
      <c r="AN6" s="47">
        <v>1.0083333333333334E7</v>
      </c>
      <c r="AO6" s="47">
        <v>1.0083333333333334E7</v>
      </c>
      <c r="AP6" s="47">
        <v>1.1091666666666666E7</v>
      </c>
      <c r="AQ6" s="47">
        <v>1.1091666666666666E7</v>
      </c>
      <c r="AR6" s="47">
        <v>1.1091666666666666E7</v>
      </c>
      <c r="AS6" s="47">
        <v>1.1091666666666666E7</v>
      </c>
      <c r="AT6" s="47">
        <v>1.1091666666666666E7</v>
      </c>
      <c r="AU6" s="47">
        <v>1.1091666666666666E7</v>
      </c>
      <c r="AV6" s="47">
        <v>1.1091666666666666E7</v>
      </c>
      <c r="AW6" s="47">
        <v>1.1091666666666666E7</v>
      </c>
      <c r="AX6" s="47">
        <v>1.1091666666666666E7</v>
      </c>
      <c r="AY6" s="47">
        <v>1.1091666666666666E7</v>
      </c>
      <c r="AZ6" s="47">
        <v>1.1091666666666666E7</v>
      </c>
      <c r="BA6" s="47">
        <v>1.1091666666666666E7</v>
      </c>
      <c r="BB6" s="47">
        <v>1.2200833333333334E7</v>
      </c>
      <c r="BC6" s="47">
        <v>1.2200833333333334E7</v>
      </c>
      <c r="BD6" s="47">
        <v>1.2200833333333334E7</v>
      </c>
      <c r="BE6" s="47">
        <v>1.2200833333333334E7</v>
      </c>
      <c r="BF6" s="47">
        <v>1.2200833333333334E7</v>
      </c>
      <c r="BG6" s="47">
        <v>1.2200833333333334E7</v>
      </c>
      <c r="BH6" s="47">
        <v>1.2200833333333334E7</v>
      </c>
      <c r="BI6" s="47">
        <v>1.2200833333333334E7</v>
      </c>
      <c r="BJ6" s="47">
        <v>1.2200833333333334E7</v>
      </c>
      <c r="BK6" s="47">
        <v>1.2200833333333334E7</v>
      </c>
      <c r="BL6" s="47">
        <v>1.2200833333333334E7</v>
      </c>
      <c r="BM6" s="47">
        <v>1.2200833333333334E7</v>
      </c>
    </row>
    <row r="7" ht="24.75" customHeight="1">
      <c r="A7" s="1"/>
      <c r="B7" s="1"/>
      <c r="C7" s="46" t="s">
        <v>130</v>
      </c>
      <c r="D7" s="46" t="s">
        <v>129</v>
      </c>
      <c r="E7" s="47">
        <v>0.0</v>
      </c>
      <c r="F7" s="47">
        <v>0.0</v>
      </c>
      <c r="G7" s="47">
        <v>0.0</v>
      </c>
      <c r="H7" s="47">
        <v>0.0</v>
      </c>
      <c r="I7" s="47">
        <v>0.0</v>
      </c>
      <c r="J7" s="47">
        <v>0.0</v>
      </c>
      <c r="K7" s="47">
        <v>0.0</v>
      </c>
      <c r="L7" s="47">
        <v>0.0</v>
      </c>
      <c r="M7" s="47">
        <v>0.0</v>
      </c>
      <c r="N7" s="47">
        <v>0.0</v>
      </c>
      <c r="O7" s="47">
        <v>0.0</v>
      </c>
      <c r="P7" s="47">
        <v>0.0</v>
      </c>
      <c r="Q7" s="47">
        <v>0.0</v>
      </c>
      <c r="R7" s="47">
        <v>0.0</v>
      </c>
      <c r="S7" s="47">
        <v>0.0</v>
      </c>
      <c r="T7" s="47">
        <v>0.0</v>
      </c>
      <c r="U7" s="47">
        <v>0.0</v>
      </c>
      <c r="V7" s="47">
        <v>0.0</v>
      </c>
      <c r="W7" s="47">
        <v>0.0</v>
      </c>
      <c r="X7" s="47">
        <v>0.0</v>
      </c>
      <c r="Y7" s="47">
        <v>0.0</v>
      </c>
      <c r="Z7" s="47">
        <v>0.0</v>
      </c>
      <c r="AA7" s="47">
        <v>0.0</v>
      </c>
      <c r="AB7" s="47">
        <v>0.0</v>
      </c>
      <c r="AC7" s="47">
        <v>0.0</v>
      </c>
      <c r="AD7" s="47">
        <v>0.0</v>
      </c>
      <c r="AE7" s="47">
        <v>0.0</v>
      </c>
      <c r="AF7" s="47">
        <v>0.0</v>
      </c>
      <c r="AG7" s="47">
        <v>0.0</v>
      </c>
      <c r="AH7" s="47">
        <v>0.0</v>
      </c>
      <c r="AI7" s="47">
        <v>0.0</v>
      </c>
      <c r="AJ7" s="47">
        <v>0.0</v>
      </c>
      <c r="AK7" s="47">
        <v>0.0</v>
      </c>
      <c r="AL7" s="47">
        <v>0.0</v>
      </c>
      <c r="AM7" s="47">
        <v>0.0</v>
      </c>
      <c r="AN7" s="47">
        <v>0.0</v>
      </c>
      <c r="AO7" s="47">
        <v>0.0</v>
      </c>
      <c r="AP7" s="47">
        <v>0.0</v>
      </c>
      <c r="AQ7" s="47">
        <v>0.0</v>
      </c>
      <c r="AR7" s="47">
        <v>0.0</v>
      </c>
      <c r="AS7" s="47">
        <v>0.0</v>
      </c>
      <c r="AT7" s="47">
        <v>0.0</v>
      </c>
      <c r="AU7" s="47">
        <v>0.0</v>
      </c>
      <c r="AV7" s="47">
        <v>0.0</v>
      </c>
      <c r="AW7" s="47">
        <v>0.0</v>
      </c>
      <c r="AX7" s="47">
        <v>0.0</v>
      </c>
      <c r="AY7" s="47">
        <v>0.0</v>
      </c>
      <c r="AZ7" s="47">
        <v>0.0</v>
      </c>
      <c r="BA7" s="47">
        <v>0.0</v>
      </c>
      <c r="BB7" s="47">
        <v>0.0</v>
      </c>
      <c r="BC7" s="47">
        <v>0.0</v>
      </c>
      <c r="BD7" s="47">
        <v>0.0</v>
      </c>
      <c r="BE7" s="47">
        <v>0.0</v>
      </c>
      <c r="BF7" s="47">
        <v>0.0</v>
      </c>
      <c r="BG7" s="47">
        <v>0.0</v>
      </c>
      <c r="BH7" s="47">
        <v>0.0</v>
      </c>
      <c r="BI7" s="47">
        <v>0.0</v>
      </c>
      <c r="BJ7" s="47">
        <v>0.0</v>
      </c>
      <c r="BK7" s="47">
        <v>0.0</v>
      </c>
      <c r="BL7" s="47">
        <v>0.0</v>
      </c>
      <c r="BM7" s="47">
        <v>0.0</v>
      </c>
    </row>
    <row r="8" ht="24.75" customHeight="1">
      <c r="A8" s="1"/>
      <c r="B8" s="1"/>
      <c r="C8" s="46" t="s">
        <v>131</v>
      </c>
      <c r="D8" s="46" t="s">
        <v>132</v>
      </c>
      <c r="E8" s="47">
        <v>0.0</v>
      </c>
      <c r="F8" s="47">
        <v>1500000.0</v>
      </c>
      <c r="G8" s="47">
        <v>1500000.0</v>
      </c>
      <c r="H8" s="47">
        <v>1500000.0</v>
      </c>
      <c r="I8" s="47">
        <v>1500000.0</v>
      </c>
      <c r="J8" s="47">
        <v>1500000.0</v>
      </c>
      <c r="K8" s="47">
        <v>1500000.0</v>
      </c>
      <c r="L8" s="47">
        <v>1500000.0</v>
      </c>
      <c r="M8" s="47">
        <v>1500000.0</v>
      </c>
      <c r="N8" s="47">
        <v>1500000.0</v>
      </c>
      <c r="O8" s="47">
        <v>1500000.0</v>
      </c>
      <c r="P8" s="47">
        <v>1500000.0</v>
      </c>
      <c r="Q8" s="47">
        <v>1500000.0</v>
      </c>
      <c r="R8" s="47">
        <v>1575000.0</v>
      </c>
      <c r="S8" s="47">
        <v>1575000.0</v>
      </c>
      <c r="T8" s="47">
        <v>1575000.0</v>
      </c>
      <c r="U8" s="47">
        <v>1575000.0</v>
      </c>
      <c r="V8" s="47">
        <v>1575000.0</v>
      </c>
      <c r="W8" s="47">
        <v>1575000.0</v>
      </c>
      <c r="X8" s="47">
        <v>1575000.0</v>
      </c>
      <c r="Y8" s="47">
        <v>1575000.0</v>
      </c>
      <c r="Z8" s="47">
        <v>1575000.0</v>
      </c>
      <c r="AA8" s="47">
        <v>1575000.0</v>
      </c>
      <c r="AB8" s="47">
        <v>1575000.0</v>
      </c>
      <c r="AC8" s="47">
        <v>1575000.0</v>
      </c>
      <c r="AD8" s="47">
        <v>1653750.0</v>
      </c>
      <c r="AE8" s="47">
        <v>1653750.0</v>
      </c>
      <c r="AF8" s="47">
        <v>1653750.0</v>
      </c>
      <c r="AG8" s="47">
        <v>1653750.0</v>
      </c>
      <c r="AH8" s="47">
        <v>1653750.0</v>
      </c>
      <c r="AI8" s="47">
        <v>1653750.0</v>
      </c>
      <c r="AJ8" s="47">
        <v>1653750.0</v>
      </c>
      <c r="AK8" s="47">
        <v>1653750.0</v>
      </c>
      <c r="AL8" s="47">
        <v>1653750.0</v>
      </c>
      <c r="AM8" s="47">
        <v>1653750.0</v>
      </c>
      <c r="AN8" s="47">
        <v>1653750.0</v>
      </c>
      <c r="AO8" s="47">
        <v>1653750.0</v>
      </c>
      <c r="AP8" s="47">
        <v>1736437.5</v>
      </c>
      <c r="AQ8" s="47">
        <v>1736437.5</v>
      </c>
      <c r="AR8" s="47">
        <v>1736437.5</v>
      </c>
      <c r="AS8" s="47">
        <v>1736437.5</v>
      </c>
      <c r="AT8" s="47">
        <v>1736437.5</v>
      </c>
      <c r="AU8" s="47">
        <v>1736437.5</v>
      </c>
      <c r="AV8" s="47">
        <v>1736437.5</v>
      </c>
      <c r="AW8" s="47">
        <v>1736437.5</v>
      </c>
      <c r="AX8" s="47">
        <v>1736437.5</v>
      </c>
      <c r="AY8" s="47">
        <v>1736437.5</v>
      </c>
      <c r="AZ8" s="47">
        <v>1736437.5</v>
      </c>
      <c r="BA8" s="47">
        <v>1736437.5</v>
      </c>
      <c r="BB8" s="47">
        <v>1823259.375</v>
      </c>
      <c r="BC8" s="47">
        <v>1823259.375</v>
      </c>
      <c r="BD8" s="47">
        <v>1823259.375</v>
      </c>
      <c r="BE8" s="47">
        <v>1823259.375</v>
      </c>
      <c r="BF8" s="47">
        <v>1823259.375</v>
      </c>
      <c r="BG8" s="47">
        <v>1823259.375</v>
      </c>
      <c r="BH8" s="47">
        <v>1823259.375</v>
      </c>
      <c r="BI8" s="47">
        <v>1823259.375</v>
      </c>
      <c r="BJ8" s="47">
        <v>1823259.375</v>
      </c>
      <c r="BK8" s="47">
        <v>1823259.375</v>
      </c>
      <c r="BL8" s="47">
        <v>1823259.375</v>
      </c>
      <c r="BM8" s="47">
        <v>1823259.375</v>
      </c>
    </row>
    <row r="9" ht="24.75" customHeight="1">
      <c r="A9" s="1"/>
      <c r="B9" s="1"/>
      <c r="C9" s="46" t="s">
        <v>133</v>
      </c>
      <c r="D9" s="46" t="s">
        <v>132</v>
      </c>
      <c r="E9" s="47">
        <v>0.0</v>
      </c>
      <c r="F9" s="47">
        <v>500000.0</v>
      </c>
      <c r="G9" s="47">
        <v>500000.0</v>
      </c>
      <c r="H9" s="47">
        <v>500000.0</v>
      </c>
      <c r="I9" s="47">
        <v>500000.0</v>
      </c>
      <c r="J9" s="47">
        <v>500000.0</v>
      </c>
      <c r="K9" s="47">
        <v>500000.0</v>
      </c>
      <c r="L9" s="47">
        <v>500000.0</v>
      </c>
      <c r="M9" s="47">
        <v>500000.0</v>
      </c>
      <c r="N9" s="47">
        <v>500000.0</v>
      </c>
      <c r="O9" s="47">
        <v>500000.0</v>
      </c>
      <c r="P9" s="47">
        <v>500000.0</v>
      </c>
      <c r="Q9" s="47">
        <v>500000.0</v>
      </c>
      <c r="R9" s="47">
        <v>525000.0</v>
      </c>
      <c r="S9" s="47">
        <v>525000.0</v>
      </c>
      <c r="T9" s="47">
        <v>525000.0</v>
      </c>
      <c r="U9" s="47">
        <v>525000.0</v>
      </c>
      <c r="V9" s="47">
        <v>525000.0</v>
      </c>
      <c r="W9" s="47">
        <v>525000.0</v>
      </c>
      <c r="X9" s="47">
        <v>525000.0</v>
      </c>
      <c r="Y9" s="47">
        <v>525000.0</v>
      </c>
      <c r="Z9" s="47">
        <v>525000.0</v>
      </c>
      <c r="AA9" s="47">
        <v>525000.0</v>
      </c>
      <c r="AB9" s="47">
        <v>525000.0</v>
      </c>
      <c r="AC9" s="47">
        <v>525000.0</v>
      </c>
      <c r="AD9" s="47">
        <v>551250.0</v>
      </c>
      <c r="AE9" s="47">
        <v>551250.0</v>
      </c>
      <c r="AF9" s="47">
        <v>551250.0</v>
      </c>
      <c r="AG9" s="47">
        <v>551250.0</v>
      </c>
      <c r="AH9" s="47">
        <v>551250.0</v>
      </c>
      <c r="AI9" s="47">
        <v>551250.0</v>
      </c>
      <c r="AJ9" s="47">
        <v>551250.0</v>
      </c>
      <c r="AK9" s="47">
        <v>551250.0</v>
      </c>
      <c r="AL9" s="47">
        <v>551250.0</v>
      </c>
      <c r="AM9" s="47">
        <v>551250.0</v>
      </c>
      <c r="AN9" s="47">
        <v>551250.0</v>
      </c>
      <c r="AO9" s="47">
        <v>551250.0</v>
      </c>
      <c r="AP9" s="47">
        <v>578812.5</v>
      </c>
      <c r="AQ9" s="47">
        <v>578812.5</v>
      </c>
      <c r="AR9" s="47">
        <v>578812.5</v>
      </c>
      <c r="AS9" s="47">
        <v>578812.5</v>
      </c>
      <c r="AT9" s="47">
        <v>578812.5</v>
      </c>
      <c r="AU9" s="47">
        <v>578812.5</v>
      </c>
      <c r="AV9" s="47">
        <v>578812.5</v>
      </c>
      <c r="AW9" s="47">
        <v>578812.5</v>
      </c>
      <c r="AX9" s="47">
        <v>578812.5</v>
      </c>
      <c r="AY9" s="47">
        <v>578812.5</v>
      </c>
      <c r="AZ9" s="47">
        <v>578812.5</v>
      </c>
      <c r="BA9" s="47">
        <v>578812.5</v>
      </c>
      <c r="BB9" s="47">
        <v>607753.125</v>
      </c>
      <c r="BC9" s="47">
        <v>607753.125</v>
      </c>
      <c r="BD9" s="47">
        <v>607753.125</v>
      </c>
      <c r="BE9" s="47">
        <v>607753.125</v>
      </c>
      <c r="BF9" s="47">
        <v>607753.125</v>
      </c>
      <c r="BG9" s="47">
        <v>607753.125</v>
      </c>
      <c r="BH9" s="47">
        <v>607753.125</v>
      </c>
      <c r="BI9" s="47">
        <v>607753.125</v>
      </c>
      <c r="BJ9" s="47">
        <v>607753.125</v>
      </c>
      <c r="BK9" s="47">
        <v>607753.125</v>
      </c>
      <c r="BL9" s="47">
        <v>607753.125</v>
      </c>
      <c r="BM9" s="47">
        <v>607753.125</v>
      </c>
    </row>
    <row r="10" ht="24.75" customHeight="1">
      <c r="A10" s="1"/>
      <c r="B10" s="1"/>
      <c r="C10" s="46" t="s">
        <v>135</v>
      </c>
      <c r="D10" s="46" t="s">
        <v>132</v>
      </c>
      <c r="E10" s="47">
        <v>0.0</v>
      </c>
      <c r="F10" s="47">
        <v>250000.0</v>
      </c>
      <c r="G10" s="47">
        <v>250000.0</v>
      </c>
      <c r="H10" s="47">
        <v>250000.0</v>
      </c>
      <c r="I10" s="47">
        <v>250000.0</v>
      </c>
      <c r="J10" s="47">
        <v>250000.0</v>
      </c>
      <c r="K10" s="47">
        <v>250000.0</v>
      </c>
      <c r="L10" s="47">
        <v>250000.0</v>
      </c>
      <c r="M10" s="47">
        <v>250000.0</v>
      </c>
      <c r="N10" s="47">
        <v>250000.0</v>
      </c>
      <c r="O10" s="47">
        <v>250000.0</v>
      </c>
      <c r="P10" s="47">
        <v>250000.0</v>
      </c>
      <c r="Q10" s="47">
        <v>250000.0</v>
      </c>
      <c r="R10" s="47">
        <v>262500.0</v>
      </c>
      <c r="S10" s="47">
        <v>262500.0</v>
      </c>
      <c r="T10" s="47">
        <v>262500.0</v>
      </c>
      <c r="U10" s="47">
        <v>262500.0</v>
      </c>
      <c r="V10" s="47">
        <v>262500.0</v>
      </c>
      <c r="W10" s="47">
        <v>262500.0</v>
      </c>
      <c r="X10" s="47">
        <v>262500.0</v>
      </c>
      <c r="Y10" s="47">
        <v>262500.0</v>
      </c>
      <c r="Z10" s="47">
        <v>262500.0</v>
      </c>
      <c r="AA10" s="47">
        <v>262500.0</v>
      </c>
      <c r="AB10" s="47">
        <v>262500.0</v>
      </c>
      <c r="AC10" s="47">
        <v>262500.0</v>
      </c>
      <c r="AD10" s="47">
        <v>275625.0</v>
      </c>
      <c r="AE10" s="47">
        <v>275625.0</v>
      </c>
      <c r="AF10" s="47">
        <v>275625.0</v>
      </c>
      <c r="AG10" s="47">
        <v>275625.0</v>
      </c>
      <c r="AH10" s="47">
        <v>275625.0</v>
      </c>
      <c r="AI10" s="47">
        <v>275625.0</v>
      </c>
      <c r="AJ10" s="47">
        <v>275625.0</v>
      </c>
      <c r="AK10" s="47">
        <v>275625.0</v>
      </c>
      <c r="AL10" s="47">
        <v>275625.0</v>
      </c>
      <c r="AM10" s="47">
        <v>275625.0</v>
      </c>
      <c r="AN10" s="47">
        <v>275625.0</v>
      </c>
      <c r="AO10" s="47">
        <v>275625.0</v>
      </c>
      <c r="AP10" s="47">
        <v>289406.25</v>
      </c>
      <c r="AQ10" s="47">
        <v>289406.25</v>
      </c>
      <c r="AR10" s="47">
        <v>289406.25</v>
      </c>
      <c r="AS10" s="47">
        <v>289406.25</v>
      </c>
      <c r="AT10" s="47">
        <v>289406.25</v>
      </c>
      <c r="AU10" s="47">
        <v>289406.25</v>
      </c>
      <c r="AV10" s="47">
        <v>289406.25</v>
      </c>
      <c r="AW10" s="47">
        <v>289406.25</v>
      </c>
      <c r="AX10" s="47">
        <v>289406.25</v>
      </c>
      <c r="AY10" s="47">
        <v>289406.25</v>
      </c>
      <c r="AZ10" s="47">
        <v>289406.25</v>
      </c>
      <c r="BA10" s="47">
        <v>289406.25</v>
      </c>
      <c r="BB10" s="47">
        <v>303876.5625</v>
      </c>
      <c r="BC10" s="47">
        <v>303876.5625</v>
      </c>
      <c r="BD10" s="47">
        <v>303876.5625</v>
      </c>
      <c r="BE10" s="47">
        <v>303876.5625</v>
      </c>
      <c r="BF10" s="47">
        <v>303876.5625</v>
      </c>
      <c r="BG10" s="47">
        <v>303876.5625</v>
      </c>
      <c r="BH10" s="47">
        <v>303876.5625</v>
      </c>
      <c r="BI10" s="47">
        <v>303876.5625</v>
      </c>
      <c r="BJ10" s="47">
        <v>303876.5625</v>
      </c>
      <c r="BK10" s="47">
        <v>303876.5625</v>
      </c>
      <c r="BL10" s="47">
        <v>303876.5625</v>
      </c>
      <c r="BM10" s="47">
        <v>303876.5625</v>
      </c>
    </row>
    <row r="11" ht="24.75" customHeight="1">
      <c r="A11" s="1"/>
      <c r="B11" s="1"/>
      <c r="C11" s="46" t="s">
        <v>136</v>
      </c>
      <c r="D11" s="46" t="s">
        <v>137</v>
      </c>
      <c r="E11" s="47">
        <v>7.0E7</v>
      </c>
      <c r="F11" s="47">
        <v>0.0</v>
      </c>
      <c r="G11" s="47">
        <v>0.0</v>
      </c>
      <c r="H11" s="47">
        <v>0.0</v>
      </c>
      <c r="I11" s="47">
        <v>0.0</v>
      </c>
      <c r="J11" s="47">
        <v>0.0</v>
      </c>
      <c r="K11" s="47">
        <v>0.0</v>
      </c>
      <c r="L11" s="47">
        <v>0.0</v>
      </c>
      <c r="M11" s="47">
        <v>0.0</v>
      </c>
      <c r="N11" s="47">
        <v>0.0</v>
      </c>
      <c r="O11" s="47">
        <v>0.0</v>
      </c>
      <c r="P11" s="47">
        <v>0.0</v>
      </c>
      <c r="Q11" s="47">
        <v>0.0</v>
      </c>
      <c r="R11" s="47">
        <v>0.0</v>
      </c>
      <c r="S11" s="47">
        <v>0.0</v>
      </c>
      <c r="T11" s="47">
        <v>0.0</v>
      </c>
      <c r="U11" s="47">
        <v>0.0</v>
      </c>
      <c r="V11" s="47">
        <v>0.0</v>
      </c>
      <c r="W11" s="47">
        <v>0.0</v>
      </c>
      <c r="X11" s="47">
        <v>0.0</v>
      </c>
      <c r="Y11" s="47">
        <v>0.0</v>
      </c>
      <c r="Z11" s="47">
        <v>0.0</v>
      </c>
      <c r="AA11" s="47">
        <v>0.0</v>
      </c>
      <c r="AB11" s="47">
        <v>0.0</v>
      </c>
      <c r="AC11" s="47">
        <v>0.0</v>
      </c>
      <c r="AD11" s="47">
        <v>0.0</v>
      </c>
      <c r="AE11" s="47">
        <v>0.0</v>
      </c>
      <c r="AF11" s="47">
        <v>0.0</v>
      </c>
      <c r="AG11" s="47">
        <v>0.0</v>
      </c>
      <c r="AH11" s="47">
        <v>0.0</v>
      </c>
      <c r="AI11" s="47">
        <v>0.0</v>
      </c>
      <c r="AJ11" s="47">
        <v>0.0</v>
      </c>
      <c r="AK11" s="47">
        <v>0.0</v>
      </c>
      <c r="AL11" s="47">
        <v>0.0</v>
      </c>
      <c r="AM11" s="47">
        <v>0.0</v>
      </c>
      <c r="AN11" s="47">
        <v>0.0</v>
      </c>
      <c r="AO11" s="47">
        <v>0.0</v>
      </c>
      <c r="AP11" s="47">
        <v>0.0</v>
      </c>
      <c r="AQ11" s="47">
        <v>0.0</v>
      </c>
      <c r="AR11" s="47">
        <v>0.0</v>
      </c>
      <c r="AS11" s="47">
        <v>0.0</v>
      </c>
      <c r="AT11" s="47">
        <v>0.0</v>
      </c>
      <c r="AU11" s="47">
        <v>0.0</v>
      </c>
      <c r="AV11" s="47">
        <v>0.0</v>
      </c>
      <c r="AW11" s="47">
        <v>0.0</v>
      </c>
      <c r="AX11" s="47">
        <v>0.0</v>
      </c>
      <c r="AY11" s="47">
        <v>0.0</v>
      </c>
      <c r="AZ11" s="47">
        <v>0.0</v>
      </c>
      <c r="BA11" s="47">
        <v>0.0</v>
      </c>
      <c r="BB11" s="47">
        <v>0.0</v>
      </c>
      <c r="BC11" s="47">
        <v>0.0</v>
      </c>
      <c r="BD11" s="47">
        <v>0.0</v>
      </c>
      <c r="BE11" s="47">
        <v>0.0</v>
      </c>
      <c r="BF11" s="47">
        <v>0.0</v>
      </c>
      <c r="BG11" s="47">
        <v>0.0</v>
      </c>
      <c r="BH11" s="47">
        <v>0.0</v>
      </c>
      <c r="BI11" s="47">
        <v>0.0</v>
      </c>
      <c r="BJ11" s="47">
        <v>0.0</v>
      </c>
      <c r="BK11" s="47">
        <v>0.0</v>
      </c>
      <c r="BL11" s="47">
        <v>0.0</v>
      </c>
      <c r="BM11" s="47">
        <v>0.0</v>
      </c>
    </row>
    <row r="12" ht="24.75" customHeight="1">
      <c r="A12" s="1"/>
      <c r="B12" s="1"/>
      <c r="C12" s="46" t="s">
        <v>138</v>
      </c>
      <c r="D12" s="46" t="s">
        <v>137</v>
      </c>
      <c r="E12" s="47">
        <v>1.0E7</v>
      </c>
      <c r="F12" s="47">
        <v>0.0</v>
      </c>
      <c r="G12" s="47">
        <v>0.0</v>
      </c>
      <c r="H12" s="47">
        <v>0.0</v>
      </c>
      <c r="I12" s="47">
        <v>0.0</v>
      </c>
      <c r="J12" s="47">
        <v>0.0</v>
      </c>
      <c r="K12" s="47">
        <v>0.0</v>
      </c>
      <c r="L12" s="47">
        <v>0.0</v>
      </c>
      <c r="M12" s="47">
        <v>0.0</v>
      </c>
      <c r="N12" s="47">
        <v>0.0</v>
      </c>
      <c r="O12" s="47">
        <v>0.0</v>
      </c>
      <c r="P12" s="47">
        <v>0.0</v>
      </c>
      <c r="Q12" s="47">
        <v>0.0</v>
      </c>
      <c r="R12" s="47">
        <v>0.0</v>
      </c>
      <c r="S12" s="47">
        <v>0.0</v>
      </c>
      <c r="T12" s="47">
        <v>0.0</v>
      </c>
      <c r="U12" s="47">
        <v>0.0</v>
      </c>
      <c r="V12" s="47">
        <v>0.0</v>
      </c>
      <c r="W12" s="47">
        <v>0.0</v>
      </c>
      <c r="X12" s="47">
        <v>0.0</v>
      </c>
      <c r="Y12" s="47">
        <v>0.0</v>
      </c>
      <c r="Z12" s="47">
        <v>0.0</v>
      </c>
      <c r="AA12" s="47">
        <v>0.0</v>
      </c>
      <c r="AB12" s="47">
        <v>0.0</v>
      </c>
      <c r="AC12" s="47">
        <v>0.0</v>
      </c>
      <c r="AD12" s="47">
        <v>0.0</v>
      </c>
      <c r="AE12" s="47">
        <v>0.0</v>
      </c>
      <c r="AF12" s="47">
        <v>0.0</v>
      </c>
      <c r="AG12" s="47">
        <v>0.0</v>
      </c>
      <c r="AH12" s="47">
        <v>0.0</v>
      </c>
      <c r="AI12" s="47">
        <v>0.0</v>
      </c>
      <c r="AJ12" s="47">
        <v>0.0</v>
      </c>
      <c r="AK12" s="47">
        <v>0.0</v>
      </c>
      <c r="AL12" s="47">
        <v>0.0</v>
      </c>
      <c r="AM12" s="47">
        <v>0.0</v>
      </c>
      <c r="AN12" s="47">
        <v>0.0</v>
      </c>
      <c r="AO12" s="47">
        <v>0.0</v>
      </c>
      <c r="AP12" s="47">
        <v>0.0</v>
      </c>
      <c r="AQ12" s="47">
        <v>0.0</v>
      </c>
      <c r="AR12" s="47">
        <v>0.0</v>
      </c>
      <c r="AS12" s="47">
        <v>0.0</v>
      </c>
      <c r="AT12" s="47">
        <v>0.0</v>
      </c>
      <c r="AU12" s="47">
        <v>0.0</v>
      </c>
      <c r="AV12" s="47">
        <v>0.0</v>
      </c>
      <c r="AW12" s="47">
        <v>0.0</v>
      </c>
      <c r="AX12" s="47">
        <v>0.0</v>
      </c>
      <c r="AY12" s="47">
        <v>0.0</v>
      </c>
      <c r="AZ12" s="47">
        <v>0.0</v>
      </c>
      <c r="BA12" s="47">
        <v>0.0</v>
      </c>
      <c r="BB12" s="47">
        <v>0.0</v>
      </c>
      <c r="BC12" s="47">
        <v>0.0</v>
      </c>
      <c r="BD12" s="47">
        <v>0.0</v>
      </c>
      <c r="BE12" s="47">
        <v>0.0</v>
      </c>
      <c r="BF12" s="47">
        <v>0.0</v>
      </c>
      <c r="BG12" s="47">
        <v>0.0</v>
      </c>
      <c r="BH12" s="47">
        <v>0.0</v>
      </c>
      <c r="BI12" s="47">
        <v>0.0</v>
      </c>
      <c r="BJ12" s="47">
        <v>0.0</v>
      </c>
      <c r="BK12" s="47">
        <v>0.0</v>
      </c>
      <c r="BL12" s="47">
        <v>0.0</v>
      </c>
      <c r="BM12" s="47">
        <v>0.0</v>
      </c>
    </row>
    <row r="13" ht="24.75" customHeight="1">
      <c r="A13" s="1"/>
      <c r="B13" s="1"/>
      <c r="C13" s="46" t="s">
        <v>139</v>
      </c>
      <c r="D13" s="46" t="s">
        <v>129</v>
      </c>
      <c r="E13" s="47">
        <v>0.0</v>
      </c>
      <c r="F13" s="47">
        <v>0.0</v>
      </c>
      <c r="G13" s="47">
        <v>0.0</v>
      </c>
      <c r="H13" s="47">
        <v>0.0</v>
      </c>
      <c r="I13" s="47">
        <v>0.0</v>
      </c>
      <c r="J13" s="47">
        <v>0.0</v>
      </c>
      <c r="K13" s="47">
        <v>0.0</v>
      </c>
      <c r="L13" s="47">
        <v>0.0</v>
      </c>
      <c r="M13" s="47">
        <v>0.0</v>
      </c>
      <c r="N13" s="47">
        <v>0.0</v>
      </c>
      <c r="O13" s="47">
        <v>0.0</v>
      </c>
      <c r="P13" s="47">
        <v>0.0</v>
      </c>
      <c r="Q13" s="47">
        <v>0.0</v>
      </c>
      <c r="R13" s="47">
        <v>0.0</v>
      </c>
      <c r="S13" s="47">
        <v>0.0</v>
      </c>
      <c r="T13" s="47">
        <v>0.0</v>
      </c>
      <c r="U13" s="47">
        <v>0.0</v>
      </c>
      <c r="V13" s="47">
        <v>0.0</v>
      </c>
      <c r="W13" s="47">
        <v>0.0</v>
      </c>
      <c r="X13" s="47">
        <v>0.0</v>
      </c>
      <c r="Y13" s="47">
        <v>0.0</v>
      </c>
      <c r="Z13" s="47">
        <v>0.0</v>
      </c>
      <c r="AA13" s="47">
        <v>0.0</v>
      </c>
      <c r="AB13" s="47">
        <v>0.0</v>
      </c>
      <c r="AC13" s="47">
        <v>0.0</v>
      </c>
      <c r="AD13" s="47">
        <v>0.0</v>
      </c>
      <c r="AE13" s="47">
        <v>0.0</v>
      </c>
      <c r="AF13" s="47">
        <v>0.0</v>
      </c>
      <c r="AG13" s="47">
        <v>0.0</v>
      </c>
      <c r="AH13" s="47">
        <v>0.0</v>
      </c>
      <c r="AI13" s="47">
        <v>0.0</v>
      </c>
      <c r="AJ13" s="47">
        <v>0.0</v>
      </c>
      <c r="AK13" s="47">
        <v>0.0</v>
      </c>
      <c r="AL13" s="47">
        <v>0.0</v>
      </c>
      <c r="AM13" s="47">
        <v>0.0</v>
      </c>
      <c r="AN13" s="47">
        <v>0.0</v>
      </c>
      <c r="AO13" s="47">
        <v>0.0</v>
      </c>
      <c r="AP13" s="47">
        <v>0.0</v>
      </c>
      <c r="AQ13" s="47">
        <v>0.0</v>
      </c>
      <c r="AR13" s="47">
        <v>0.0</v>
      </c>
      <c r="AS13" s="47">
        <v>0.0</v>
      </c>
      <c r="AT13" s="47">
        <v>0.0</v>
      </c>
      <c r="AU13" s="47">
        <v>0.0</v>
      </c>
      <c r="AV13" s="47">
        <v>0.0</v>
      </c>
      <c r="AW13" s="47">
        <v>0.0</v>
      </c>
      <c r="AX13" s="47">
        <v>0.0</v>
      </c>
      <c r="AY13" s="47">
        <v>0.0</v>
      </c>
      <c r="AZ13" s="47">
        <v>0.0</v>
      </c>
      <c r="BA13" s="47">
        <v>0.0</v>
      </c>
      <c r="BB13" s="47">
        <v>0.0</v>
      </c>
      <c r="BC13" s="47">
        <v>0.0</v>
      </c>
      <c r="BD13" s="47">
        <v>0.0</v>
      </c>
      <c r="BE13" s="47">
        <v>0.0</v>
      </c>
      <c r="BF13" s="47">
        <v>0.0</v>
      </c>
      <c r="BG13" s="47">
        <v>0.0</v>
      </c>
      <c r="BH13" s="47">
        <v>0.0</v>
      </c>
      <c r="BI13" s="47">
        <v>0.0</v>
      </c>
      <c r="BJ13" s="47">
        <v>0.0</v>
      </c>
      <c r="BK13" s="47">
        <v>0.0</v>
      </c>
      <c r="BL13" s="47">
        <v>0.0</v>
      </c>
      <c r="BM13" s="47">
        <v>0.0</v>
      </c>
    </row>
    <row r="14" ht="24.75" customHeight="1">
      <c r="A14" s="1"/>
      <c r="B14" s="1"/>
      <c r="C14" s="46" t="s">
        <v>139</v>
      </c>
      <c r="D14" s="46" t="s">
        <v>129</v>
      </c>
      <c r="E14" s="47">
        <v>0.0</v>
      </c>
      <c r="F14" s="47">
        <v>0.0</v>
      </c>
      <c r="G14" s="47">
        <v>0.0</v>
      </c>
      <c r="H14" s="47">
        <v>0.0</v>
      </c>
      <c r="I14" s="47">
        <v>0.0</v>
      </c>
      <c r="J14" s="47">
        <v>0.0</v>
      </c>
      <c r="K14" s="47">
        <v>0.0</v>
      </c>
      <c r="L14" s="47">
        <v>0.0</v>
      </c>
      <c r="M14" s="47">
        <v>0.0</v>
      </c>
      <c r="N14" s="47">
        <v>0.0</v>
      </c>
      <c r="O14" s="47">
        <v>0.0</v>
      </c>
      <c r="P14" s="47">
        <v>0.0</v>
      </c>
      <c r="Q14" s="47">
        <v>0.0</v>
      </c>
      <c r="R14" s="47">
        <v>0.0</v>
      </c>
      <c r="S14" s="47">
        <v>0.0</v>
      </c>
      <c r="T14" s="47">
        <v>0.0</v>
      </c>
      <c r="U14" s="47">
        <v>0.0</v>
      </c>
      <c r="V14" s="47">
        <v>0.0</v>
      </c>
      <c r="W14" s="47">
        <v>0.0</v>
      </c>
      <c r="X14" s="47">
        <v>0.0</v>
      </c>
      <c r="Y14" s="47">
        <v>0.0</v>
      </c>
      <c r="Z14" s="47">
        <v>0.0</v>
      </c>
      <c r="AA14" s="47">
        <v>0.0</v>
      </c>
      <c r="AB14" s="47">
        <v>0.0</v>
      </c>
      <c r="AC14" s="47">
        <v>0.0</v>
      </c>
      <c r="AD14" s="47">
        <v>0.0</v>
      </c>
      <c r="AE14" s="47">
        <v>0.0</v>
      </c>
      <c r="AF14" s="47">
        <v>0.0</v>
      </c>
      <c r="AG14" s="47">
        <v>0.0</v>
      </c>
      <c r="AH14" s="47">
        <v>0.0</v>
      </c>
      <c r="AI14" s="47">
        <v>0.0</v>
      </c>
      <c r="AJ14" s="47">
        <v>0.0</v>
      </c>
      <c r="AK14" s="47">
        <v>0.0</v>
      </c>
      <c r="AL14" s="47">
        <v>0.0</v>
      </c>
      <c r="AM14" s="47">
        <v>0.0</v>
      </c>
      <c r="AN14" s="47">
        <v>0.0</v>
      </c>
      <c r="AO14" s="47">
        <v>0.0</v>
      </c>
      <c r="AP14" s="47">
        <v>0.0</v>
      </c>
      <c r="AQ14" s="47">
        <v>0.0</v>
      </c>
      <c r="AR14" s="47">
        <v>0.0</v>
      </c>
      <c r="AS14" s="47">
        <v>0.0</v>
      </c>
      <c r="AT14" s="47">
        <v>0.0</v>
      </c>
      <c r="AU14" s="47">
        <v>0.0</v>
      </c>
      <c r="AV14" s="47">
        <v>0.0</v>
      </c>
      <c r="AW14" s="47">
        <v>0.0</v>
      </c>
      <c r="AX14" s="47">
        <v>0.0</v>
      </c>
      <c r="AY14" s="47">
        <v>0.0</v>
      </c>
      <c r="AZ14" s="47">
        <v>0.0</v>
      </c>
      <c r="BA14" s="47">
        <v>0.0</v>
      </c>
      <c r="BB14" s="47">
        <v>0.0</v>
      </c>
      <c r="BC14" s="47">
        <v>0.0</v>
      </c>
      <c r="BD14" s="47">
        <v>0.0</v>
      </c>
      <c r="BE14" s="47">
        <v>0.0</v>
      </c>
      <c r="BF14" s="47">
        <v>0.0</v>
      </c>
      <c r="BG14" s="47">
        <v>0.0</v>
      </c>
      <c r="BH14" s="47">
        <v>0.0</v>
      </c>
      <c r="BI14" s="47">
        <v>0.0</v>
      </c>
      <c r="BJ14" s="47">
        <v>0.0</v>
      </c>
      <c r="BK14" s="47">
        <v>0.0</v>
      </c>
      <c r="BL14" s="47">
        <v>0.0</v>
      </c>
      <c r="BM14" s="47">
        <v>0.0</v>
      </c>
    </row>
    <row r="15" ht="24.75" customHeight="1">
      <c r="A15" s="1"/>
      <c r="B15" s="1"/>
      <c r="C15" s="46" t="s">
        <v>139</v>
      </c>
      <c r="D15" s="46" t="s">
        <v>129</v>
      </c>
      <c r="E15" s="47">
        <v>0.0</v>
      </c>
      <c r="F15" s="47">
        <v>0.0</v>
      </c>
      <c r="G15" s="47">
        <v>0.0</v>
      </c>
      <c r="H15" s="47">
        <v>0.0</v>
      </c>
      <c r="I15" s="47">
        <v>0.0</v>
      </c>
      <c r="J15" s="47">
        <v>0.0</v>
      </c>
      <c r="K15" s="47">
        <v>0.0</v>
      </c>
      <c r="L15" s="47">
        <v>0.0</v>
      </c>
      <c r="M15" s="47">
        <v>0.0</v>
      </c>
      <c r="N15" s="47">
        <v>0.0</v>
      </c>
      <c r="O15" s="47">
        <v>0.0</v>
      </c>
      <c r="P15" s="47">
        <v>0.0</v>
      </c>
      <c r="Q15" s="47">
        <v>0.0</v>
      </c>
      <c r="R15" s="47">
        <v>0.0</v>
      </c>
      <c r="S15" s="47">
        <v>0.0</v>
      </c>
      <c r="T15" s="47">
        <v>0.0</v>
      </c>
      <c r="U15" s="47">
        <v>0.0</v>
      </c>
      <c r="V15" s="47">
        <v>0.0</v>
      </c>
      <c r="W15" s="47">
        <v>0.0</v>
      </c>
      <c r="X15" s="47">
        <v>0.0</v>
      </c>
      <c r="Y15" s="47">
        <v>0.0</v>
      </c>
      <c r="Z15" s="47">
        <v>0.0</v>
      </c>
      <c r="AA15" s="47">
        <v>0.0</v>
      </c>
      <c r="AB15" s="47">
        <v>0.0</v>
      </c>
      <c r="AC15" s="47">
        <v>0.0</v>
      </c>
      <c r="AD15" s="47">
        <v>0.0</v>
      </c>
      <c r="AE15" s="47">
        <v>0.0</v>
      </c>
      <c r="AF15" s="47">
        <v>0.0</v>
      </c>
      <c r="AG15" s="47">
        <v>0.0</v>
      </c>
      <c r="AH15" s="47">
        <v>0.0</v>
      </c>
      <c r="AI15" s="47">
        <v>0.0</v>
      </c>
      <c r="AJ15" s="47">
        <v>0.0</v>
      </c>
      <c r="AK15" s="47">
        <v>0.0</v>
      </c>
      <c r="AL15" s="47">
        <v>0.0</v>
      </c>
      <c r="AM15" s="47">
        <v>0.0</v>
      </c>
      <c r="AN15" s="47">
        <v>0.0</v>
      </c>
      <c r="AO15" s="47">
        <v>0.0</v>
      </c>
      <c r="AP15" s="47">
        <v>0.0</v>
      </c>
      <c r="AQ15" s="47">
        <v>0.0</v>
      </c>
      <c r="AR15" s="47">
        <v>0.0</v>
      </c>
      <c r="AS15" s="47">
        <v>0.0</v>
      </c>
      <c r="AT15" s="47">
        <v>0.0</v>
      </c>
      <c r="AU15" s="47">
        <v>0.0</v>
      </c>
      <c r="AV15" s="47">
        <v>0.0</v>
      </c>
      <c r="AW15" s="47">
        <v>0.0</v>
      </c>
      <c r="AX15" s="47">
        <v>0.0</v>
      </c>
      <c r="AY15" s="47">
        <v>0.0</v>
      </c>
      <c r="AZ15" s="47">
        <v>0.0</v>
      </c>
      <c r="BA15" s="47">
        <v>0.0</v>
      </c>
      <c r="BB15" s="47">
        <v>0.0</v>
      </c>
      <c r="BC15" s="47">
        <v>0.0</v>
      </c>
      <c r="BD15" s="47">
        <v>0.0</v>
      </c>
      <c r="BE15" s="47">
        <v>0.0</v>
      </c>
      <c r="BF15" s="47">
        <v>0.0</v>
      </c>
      <c r="BG15" s="47">
        <v>0.0</v>
      </c>
      <c r="BH15" s="47">
        <v>0.0</v>
      </c>
      <c r="BI15" s="47">
        <v>0.0</v>
      </c>
      <c r="BJ15" s="47">
        <v>0.0</v>
      </c>
      <c r="BK15" s="47">
        <v>0.0</v>
      </c>
      <c r="BL15" s="47">
        <v>0.0</v>
      </c>
      <c r="BM15" s="47">
        <v>0.0</v>
      </c>
    </row>
    <row r="16" ht="24.75" customHeight="1">
      <c r="A16" s="1"/>
      <c r="B16" s="1"/>
      <c r="C16" s="46" t="s">
        <v>139</v>
      </c>
      <c r="D16" s="46" t="s">
        <v>129</v>
      </c>
      <c r="E16" s="47">
        <v>0.0</v>
      </c>
      <c r="F16" s="47">
        <v>0.0</v>
      </c>
      <c r="G16" s="47">
        <v>0.0</v>
      </c>
      <c r="H16" s="47">
        <v>0.0</v>
      </c>
      <c r="I16" s="47">
        <v>0.0</v>
      </c>
      <c r="J16" s="47">
        <v>0.0</v>
      </c>
      <c r="K16" s="47">
        <v>0.0</v>
      </c>
      <c r="L16" s="47">
        <v>0.0</v>
      </c>
      <c r="M16" s="47">
        <v>0.0</v>
      </c>
      <c r="N16" s="47">
        <v>0.0</v>
      </c>
      <c r="O16" s="47">
        <v>0.0</v>
      </c>
      <c r="P16" s="47">
        <v>0.0</v>
      </c>
      <c r="Q16" s="47">
        <v>0.0</v>
      </c>
      <c r="R16" s="47">
        <v>0.0</v>
      </c>
      <c r="S16" s="47">
        <v>0.0</v>
      </c>
      <c r="T16" s="47">
        <v>0.0</v>
      </c>
      <c r="U16" s="47">
        <v>0.0</v>
      </c>
      <c r="V16" s="47">
        <v>0.0</v>
      </c>
      <c r="W16" s="47">
        <v>0.0</v>
      </c>
      <c r="X16" s="47">
        <v>0.0</v>
      </c>
      <c r="Y16" s="47">
        <v>0.0</v>
      </c>
      <c r="Z16" s="47">
        <v>0.0</v>
      </c>
      <c r="AA16" s="47">
        <v>0.0</v>
      </c>
      <c r="AB16" s="47">
        <v>0.0</v>
      </c>
      <c r="AC16" s="47">
        <v>0.0</v>
      </c>
      <c r="AD16" s="47">
        <v>0.0</v>
      </c>
      <c r="AE16" s="47">
        <v>0.0</v>
      </c>
      <c r="AF16" s="47">
        <v>0.0</v>
      </c>
      <c r="AG16" s="47">
        <v>0.0</v>
      </c>
      <c r="AH16" s="47">
        <v>0.0</v>
      </c>
      <c r="AI16" s="47">
        <v>0.0</v>
      </c>
      <c r="AJ16" s="47">
        <v>0.0</v>
      </c>
      <c r="AK16" s="47">
        <v>0.0</v>
      </c>
      <c r="AL16" s="47">
        <v>0.0</v>
      </c>
      <c r="AM16" s="47">
        <v>0.0</v>
      </c>
      <c r="AN16" s="47">
        <v>0.0</v>
      </c>
      <c r="AO16" s="47">
        <v>0.0</v>
      </c>
      <c r="AP16" s="47">
        <v>0.0</v>
      </c>
      <c r="AQ16" s="47">
        <v>0.0</v>
      </c>
      <c r="AR16" s="47">
        <v>0.0</v>
      </c>
      <c r="AS16" s="47">
        <v>0.0</v>
      </c>
      <c r="AT16" s="47">
        <v>0.0</v>
      </c>
      <c r="AU16" s="47">
        <v>0.0</v>
      </c>
      <c r="AV16" s="47">
        <v>0.0</v>
      </c>
      <c r="AW16" s="47">
        <v>0.0</v>
      </c>
      <c r="AX16" s="47">
        <v>0.0</v>
      </c>
      <c r="AY16" s="47">
        <v>0.0</v>
      </c>
      <c r="AZ16" s="47">
        <v>0.0</v>
      </c>
      <c r="BA16" s="47">
        <v>0.0</v>
      </c>
      <c r="BB16" s="47">
        <v>0.0</v>
      </c>
      <c r="BC16" s="47">
        <v>0.0</v>
      </c>
      <c r="BD16" s="47">
        <v>0.0</v>
      </c>
      <c r="BE16" s="47">
        <v>0.0</v>
      </c>
      <c r="BF16" s="47">
        <v>0.0</v>
      </c>
      <c r="BG16" s="47">
        <v>0.0</v>
      </c>
      <c r="BH16" s="47">
        <v>0.0</v>
      </c>
      <c r="BI16" s="47">
        <v>0.0</v>
      </c>
      <c r="BJ16" s="47">
        <v>0.0</v>
      </c>
      <c r="BK16" s="47">
        <v>0.0</v>
      </c>
      <c r="BL16" s="47">
        <v>0.0</v>
      </c>
      <c r="BM16" s="47">
        <v>0.0</v>
      </c>
    </row>
    <row r="17" ht="24.75" customHeight="1">
      <c r="A17" s="1"/>
      <c r="B17" s="1"/>
      <c r="C17" s="46" t="s">
        <v>139</v>
      </c>
      <c r="D17" s="46" t="s">
        <v>129</v>
      </c>
      <c r="E17" s="47">
        <v>0.0</v>
      </c>
      <c r="F17" s="47">
        <v>0.0</v>
      </c>
      <c r="G17" s="47">
        <v>0.0</v>
      </c>
      <c r="H17" s="47">
        <v>0.0</v>
      </c>
      <c r="I17" s="47">
        <v>0.0</v>
      </c>
      <c r="J17" s="47">
        <v>0.0</v>
      </c>
      <c r="K17" s="47">
        <v>0.0</v>
      </c>
      <c r="L17" s="47">
        <v>0.0</v>
      </c>
      <c r="M17" s="47">
        <v>0.0</v>
      </c>
      <c r="N17" s="47">
        <v>0.0</v>
      </c>
      <c r="O17" s="47">
        <v>0.0</v>
      </c>
      <c r="P17" s="47">
        <v>0.0</v>
      </c>
      <c r="Q17" s="47">
        <v>0.0</v>
      </c>
      <c r="R17" s="47">
        <v>0.0</v>
      </c>
      <c r="S17" s="47">
        <v>0.0</v>
      </c>
      <c r="T17" s="47">
        <v>0.0</v>
      </c>
      <c r="U17" s="47">
        <v>0.0</v>
      </c>
      <c r="V17" s="47">
        <v>0.0</v>
      </c>
      <c r="W17" s="47">
        <v>0.0</v>
      </c>
      <c r="X17" s="47">
        <v>0.0</v>
      </c>
      <c r="Y17" s="47">
        <v>0.0</v>
      </c>
      <c r="Z17" s="47">
        <v>0.0</v>
      </c>
      <c r="AA17" s="47">
        <v>0.0</v>
      </c>
      <c r="AB17" s="47">
        <v>0.0</v>
      </c>
      <c r="AC17" s="47">
        <v>0.0</v>
      </c>
      <c r="AD17" s="47">
        <v>0.0</v>
      </c>
      <c r="AE17" s="47">
        <v>0.0</v>
      </c>
      <c r="AF17" s="47">
        <v>0.0</v>
      </c>
      <c r="AG17" s="47">
        <v>0.0</v>
      </c>
      <c r="AH17" s="47">
        <v>0.0</v>
      </c>
      <c r="AI17" s="47">
        <v>0.0</v>
      </c>
      <c r="AJ17" s="47">
        <v>0.0</v>
      </c>
      <c r="AK17" s="47">
        <v>0.0</v>
      </c>
      <c r="AL17" s="47">
        <v>0.0</v>
      </c>
      <c r="AM17" s="47">
        <v>0.0</v>
      </c>
      <c r="AN17" s="47">
        <v>0.0</v>
      </c>
      <c r="AO17" s="47">
        <v>0.0</v>
      </c>
      <c r="AP17" s="47">
        <v>0.0</v>
      </c>
      <c r="AQ17" s="47">
        <v>0.0</v>
      </c>
      <c r="AR17" s="47">
        <v>0.0</v>
      </c>
      <c r="AS17" s="47">
        <v>0.0</v>
      </c>
      <c r="AT17" s="47">
        <v>0.0</v>
      </c>
      <c r="AU17" s="47">
        <v>0.0</v>
      </c>
      <c r="AV17" s="47">
        <v>0.0</v>
      </c>
      <c r="AW17" s="47">
        <v>0.0</v>
      </c>
      <c r="AX17" s="47">
        <v>0.0</v>
      </c>
      <c r="AY17" s="47">
        <v>0.0</v>
      </c>
      <c r="AZ17" s="47">
        <v>0.0</v>
      </c>
      <c r="BA17" s="47">
        <v>0.0</v>
      </c>
      <c r="BB17" s="47">
        <v>0.0</v>
      </c>
      <c r="BC17" s="47">
        <v>0.0</v>
      </c>
      <c r="BD17" s="47">
        <v>0.0</v>
      </c>
      <c r="BE17" s="47">
        <v>0.0</v>
      </c>
      <c r="BF17" s="47">
        <v>0.0</v>
      </c>
      <c r="BG17" s="47">
        <v>0.0</v>
      </c>
      <c r="BH17" s="47">
        <v>0.0</v>
      </c>
      <c r="BI17" s="47">
        <v>0.0</v>
      </c>
      <c r="BJ17" s="47">
        <v>0.0</v>
      </c>
      <c r="BK17" s="47">
        <v>0.0</v>
      </c>
      <c r="BL17" s="47">
        <v>0.0</v>
      </c>
      <c r="BM17" s="47">
        <v>0.0</v>
      </c>
    </row>
    <row r="18" ht="24.75" customHeight="1">
      <c r="A18" s="1"/>
      <c r="B18" s="1"/>
      <c r="C18" s="46" t="s">
        <v>139</v>
      </c>
      <c r="D18" s="46" t="s">
        <v>129</v>
      </c>
      <c r="E18" s="47">
        <v>0.0</v>
      </c>
      <c r="F18" s="47">
        <v>0.0</v>
      </c>
      <c r="G18" s="47">
        <v>0.0</v>
      </c>
      <c r="H18" s="47">
        <v>0.0</v>
      </c>
      <c r="I18" s="47">
        <v>0.0</v>
      </c>
      <c r="J18" s="47">
        <v>0.0</v>
      </c>
      <c r="K18" s="47">
        <v>0.0</v>
      </c>
      <c r="L18" s="47">
        <v>0.0</v>
      </c>
      <c r="M18" s="47">
        <v>0.0</v>
      </c>
      <c r="N18" s="47">
        <v>0.0</v>
      </c>
      <c r="O18" s="47">
        <v>0.0</v>
      </c>
      <c r="P18" s="47">
        <v>0.0</v>
      </c>
      <c r="Q18" s="47">
        <v>0.0</v>
      </c>
      <c r="R18" s="47">
        <v>0.0</v>
      </c>
      <c r="S18" s="47">
        <v>0.0</v>
      </c>
      <c r="T18" s="47">
        <v>0.0</v>
      </c>
      <c r="U18" s="47">
        <v>0.0</v>
      </c>
      <c r="V18" s="47">
        <v>0.0</v>
      </c>
      <c r="W18" s="47">
        <v>0.0</v>
      </c>
      <c r="X18" s="47">
        <v>0.0</v>
      </c>
      <c r="Y18" s="47">
        <v>0.0</v>
      </c>
      <c r="Z18" s="47">
        <v>0.0</v>
      </c>
      <c r="AA18" s="47">
        <v>0.0</v>
      </c>
      <c r="AB18" s="47">
        <v>0.0</v>
      </c>
      <c r="AC18" s="47">
        <v>0.0</v>
      </c>
      <c r="AD18" s="47">
        <v>0.0</v>
      </c>
      <c r="AE18" s="47">
        <v>0.0</v>
      </c>
      <c r="AF18" s="47">
        <v>0.0</v>
      </c>
      <c r="AG18" s="47">
        <v>0.0</v>
      </c>
      <c r="AH18" s="47">
        <v>0.0</v>
      </c>
      <c r="AI18" s="47">
        <v>0.0</v>
      </c>
      <c r="AJ18" s="47">
        <v>0.0</v>
      </c>
      <c r="AK18" s="47">
        <v>0.0</v>
      </c>
      <c r="AL18" s="47">
        <v>0.0</v>
      </c>
      <c r="AM18" s="47">
        <v>0.0</v>
      </c>
      <c r="AN18" s="47">
        <v>0.0</v>
      </c>
      <c r="AO18" s="47">
        <v>0.0</v>
      </c>
      <c r="AP18" s="47">
        <v>0.0</v>
      </c>
      <c r="AQ18" s="47">
        <v>0.0</v>
      </c>
      <c r="AR18" s="47">
        <v>0.0</v>
      </c>
      <c r="AS18" s="47">
        <v>0.0</v>
      </c>
      <c r="AT18" s="47">
        <v>0.0</v>
      </c>
      <c r="AU18" s="47">
        <v>0.0</v>
      </c>
      <c r="AV18" s="47">
        <v>0.0</v>
      </c>
      <c r="AW18" s="47">
        <v>0.0</v>
      </c>
      <c r="AX18" s="47">
        <v>0.0</v>
      </c>
      <c r="AY18" s="47">
        <v>0.0</v>
      </c>
      <c r="AZ18" s="47">
        <v>0.0</v>
      </c>
      <c r="BA18" s="47">
        <v>0.0</v>
      </c>
      <c r="BB18" s="47">
        <v>0.0</v>
      </c>
      <c r="BC18" s="47">
        <v>0.0</v>
      </c>
      <c r="BD18" s="47">
        <v>0.0</v>
      </c>
      <c r="BE18" s="47">
        <v>0.0</v>
      </c>
      <c r="BF18" s="47">
        <v>0.0</v>
      </c>
      <c r="BG18" s="47">
        <v>0.0</v>
      </c>
      <c r="BH18" s="47">
        <v>0.0</v>
      </c>
      <c r="BI18" s="47">
        <v>0.0</v>
      </c>
      <c r="BJ18" s="47">
        <v>0.0</v>
      </c>
      <c r="BK18" s="47">
        <v>0.0</v>
      </c>
      <c r="BL18" s="47">
        <v>0.0</v>
      </c>
      <c r="BM18" s="47">
        <v>0.0</v>
      </c>
    </row>
    <row r="19" ht="24.75" customHeight="1">
      <c r="A19" s="1"/>
      <c r="B19" s="1"/>
      <c r="C19" s="46" t="s">
        <v>139</v>
      </c>
      <c r="D19" s="46" t="s">
        <v>129</v>
      </c>
      <c r="E19" s="47">
        <v>0.0</v>
      </c>
      <c r="F19" s="47">
        <v>0.0</v>
      </c>
      <c r="G19" s="47">
        <v>0.0</v>
      </c>
      <c r="H19" s="47">
        <v>0.0</v>
      </c>
      <c r="I19" s="47">
        <v>0.0</v>
      </c>
      <c r="J19" s="47">
        <v>0.0</v>
      </c>
      <c r="K19" s="47">
        <v>0.0</v>
      </c>
      <c r="L19" s="47">
        <v>0.0</v>
      </c>
      <c r="M19" s="47">
        <v>0.0</v>
      </c>
      <c r="N19" s="47">
        <v>0.0</v>
      </c>
      <c r="O19" s="47">
        <v>0.0</v>
      </c>
      <c r="P19" s="47">
        <v>0.0</v>
      </c>
      <c r="Q19" s="47">
        <v>0.0</v>
      </c>
      <c r="R19" s="47">
        <v>0.0</v>
      </c>
      <c r="S19" s="47">
        <v>0.0</v>
      </c>
      <c r="T19" s="47">
        <v>0.0</v>
      </c>
      <c r="U19" s="47">
        <v>0.0</v>
      </c>
      <c r="V19" s="47">
        <v>0.0</v>
      </c>
      <c r="W19" s="47">
        <v>0.0</v>
      </c>
      <c r="X19" s="47">
        <v>0.0</v>
      </c>
      <c r="Y19" s="47">
        <v>0.0</v>
      </c>
      <c r="Z19" s="47">
        <v>0.0</v>
      </c>
      <c r="AA19" s="47">
        <v>0.0</v>
      </c>
      <c r="AB19" s="47">
        <v>0.0</v>
      </c>
      <c r="AC19" s="47">
        <v>0.0</v>
      </c>
      <c r="AD19" s="47">
        <v>0.0</v>
      </c>
      <c r="AE19" s="47">
        <v>0.0</v>
      </c>
      <c r="AF19" s="47">
        <v>0.0</v>
      </c>
      <c r="AG19" s="47">
        <v>0.0</v>
      </c>
      <c r="AH19" s="47">
        <v>0.0</v>
      </c>
      <c r="AI19" s="47">
        <v>0.0</v>
      </c>
      <c r="AJ19" s="47">
        <v>0.0</v>
      </c>
      <c r="AK19" s="47">
        <v>0.0</v>
      </c>
      <c r="AL19" s="47">
        <v>0.0</v>
      </c>
      <c r="AM19" s="47">
        <v>0.0</v>
      </c>
      <c r="AN19" s="47">
        <v>0.0</v>
      </c>
      <c r="AO19" s="47">
        <v>0.0</v>
      </c>
      <c r="AP19" s="47">
        <v>0.0</v>
      </c>
      <c r="AQ19" s="47">
        <v>0.0</v>
      </c>
      <c r="AR19" s="47">
        <v>0.0</v>
      </c>
      <c r="AS19" s="47">
        <v>0.0</v>
      </c>
      <c r="AT19" s="47">
        <v>0.0</v>
      </c>
      <c r="AU19" s="47">
        <v>0.0</v>
      </c>
      <c r="AV19" s="47">
        <v>0.0</v>
      </c>
      <c r="AW19" s="47">
        <v>0.0</v>
      </c>
      <c r="AX19" s="47">
        <v>0.0</v>
      </c>
      <c r="AY19" s="47">
        <v>0.0</v>
      </c>
      <c r="AZ19" s="47">
        <v>0.0</v>
      </c>
      <c r="BA19" s="47">
        <v>0.0</v>
      </c>
      <c r="BB19" s="47">
        <v>0.0</v>
      </c>
      <c r="BC19" s="47">
        <v>0.0</v>
      </c>
      <c r="BD19" s="47">
        <v>0.0</v>
      </c>
      <c r="BE19" s="47">
        <v>0.0</v>
      </c>
      <c r="BF19" s="47">
        <v>0.0</v>
      </c>
      <c r="BG19" s="47">
        <v>0.0</v>
      </c>
      <c r="BH19" s="47">
        <v>0.0</v>
      </c>
      <c r="BI19" s="47">
        <v>0.0</v>
      </c>
      <c r="BJ19" s="47">
        <v>0.0</v>
      </c>
      <c r="BK19" s="47">
        <v>0.0</v>
      </c>
      <c r="BL19" s="47">
        <v>0.0</v>
      </c>
      <c r="BM19" s="47">
        <v>0.0</v>
      </c>
    </row>
    <row r="20" ht="24.75" customHeight="1">
      <c r="A20" s="1"/>
      <c r="B20" s="1"/>
      <c r="C20" s="46" t="s">
        <v>139</v>
      </c>
      <c r="D20" s="46" t="s">
        <v>129</v>
      </c>
      <c r="E20" s="47">
        <v>0.0</v>
      </c>
      <c r="F20" s="47">
        <v>0.0</v>
      </c>
      <c r="G20" s="47">
        <v>0.0</v>
      </c>
      <c r="H20" s="47">
        <v>0.0</v>
      </c>
      <c r="I20" s="47">
        <v>0.0</v>
      </c>
      <c r="J20" s="47">
        <v>0.0</v>
      </c>
      <c r="K20" s="47">
        <v>0.0</v>
      </c>
      <c r="L20" s="47">
        <v>0.0</v>
      </c>
      <c r="M20" s="47">
        <v>0.0</v>
      </c>
      <c r="N20" s="47">
        <v>0.0</v>
      </c>
      <c r="O20" s="47">
        <v>0.0</v>
      </c>
      <c r="P20" s="47">
        <v>0.0</v>
      </c>
      <c r="Q20" s="47">
        <v>0.0</v>
      </c>
      <c r="R20" s="47">
        <v>0.0</v>
      </c>
      <c r="S20" s="47">
        <v>0.0</v>
      </c>
      <c r="T20" s="47">
        <v>0.0</v>
      </c>
      <c r="U20" s="47">
        <v>0.0</v>
      </c>
      <c r="V20" s="47">
        <v>0.0</v>
      </c>
      <c r="W20" s="47">
        <v>0.0</v>
      </c>
      <c r="X20" s="47">
        <v>0.0</v>
      </c>
      <c r="Y20" s="47">
        <v>0.0</v>
      </c>
      <c r="Z20" s="47">
        <v>0.0</v>
      </c>
      <c r="AA20" s="47">
        <v>0.0</v>
      </c>
      <c r="AB20" s="47">
        <v>0.0</v>
      </c>
      <c r="AC20" s="47">
        <v>0.0</v>
      </c>
      <c r="AD20" s="47">
        <v>0.0</v>
      </c>
      <c r="AE20" s="47">
        <v>0.0</v>
      </c>
      <c r="AF20" s="47">
        <v>0.0</v>
      </c>
      <c r="AG20" s="47">
        <v>0.0</v>
      </c>
      <c r="AH20" s="47">
        <v>0.0</v>
      </c>
      <c r="AI20" s="47">
        <v>0.0</v>
      </c>
      <c r="AJ20" s="47">
        <v>0.0</v>
      </c>
      <c r="AK20" s="47">
        <v>0.0</v>
      </c>
      <c r="AL20" s="47">
        <v>0.0</v>
      </c>
      <c r="AM20" s="47">
        <v>0.0</v>
      </c>
      <c r="AN20" s="47">
        <v>0.0</v>
      </c>
      <c r="AO20" s="47">
        <v>0.0</v>
      </c>
      <c r="AP20" s="47">
        <v>0.0</v>
      </c>
      <c r="AQ20" s="47">
        <v>0.0</v>
      </c>
      <c r="AR20" s="47">
        <v>0.0</v>
      </c>
      <c r="AS20" s="47">
        <v>0.0</v>
      </c>
      <c r="AT20" s="47">
        <v>0.0</v>
      </c>
      <c r="AU20" s="47">
        <v>0.0</v>
      </c>
      <c r="AV20" s="47">
        <v>0.0</v>
      </c>
      <c r="AW20" s="47">
        <v>0.0</v>
      </c>
      <c r="AX20" s="47">
        <v>0.0</v>
      </c>
      <c r="AY20" s="47">
        <v>0.0</v>
      </c>
      <c r="AZ20" s="47">
        <v>0.0</v>
      </c>
      <c r="BA20" s="47">
        <v>0.0</v>
      </c>
      <c r="BB20" s="47">
        <v>0.0</v>
      </c>
      <c r="BC20" s="47">
        <v>0.0</v>
      </c>
      <c r="BD20" s="47">
        <v>0.0</v>
      </c>
      <c r="BE20" s="47">
        <v>0.0</v>
      </c>
      <c r="BF20" s="47">
        <v>0.0</v>
      </c>
      <c r="BG20" s="47">
        <v>0.0</v>
      </c>
      <c r="BH20" s="47">
        <v>0.0</v>
      </c>
      <c r="BI20" s="47">
        <v>0.0</v>
      </c>
      <c r="BJ20" s="47">
        <v>0.0</v>
      </c>
      <c r="BK20" s="47">
        <v>0.0</v>
      </c>
      <c r="BL20" s="47">
        <v>0.0</v>
      </c>
      <c r="BM20" s="47">
        <v>0.0</v>
      </c>
    </row>
    <row r="21" ht="24.75" customHeight="1">
      <c r="A21" s="1"/>
      <c r="B21" s="1"/>
      <c r="C21" s="46" t="s">
        <v>139</v>
      </c>
      <c r="D21" s="46" t="s">
        <v>129</v>
      </c>
      <c r="E21" s="47">
        <v>0.0</v>
      </c>
      <c r="F21" s="47">
        <v>0.0</v>
      </c>
      <c r="G21" s="47">
        <v>0.0</v>
      </c>
      <c r="H21" s="47">
        <v>0.0</v>
      </c>
      <c r="I21" s="47">
        <v>0.0</v>
      </c>
      <c r="J21" s="47">
        <v>0.0</v>
      </c>
      <c r="K21" s="47">
        <v>0.0</v>
      </c>
      <c r="L21" s="47">
        <v>0.0</v>
      </c>
      <c r="M21" s="47">
        <v>0.0</v>
      </c>
      <c r="N21" s="47">
        <v>0.0</v>
      </c>
      <c r="O21" s="47">
        <v>0.0</v>
      </c>
      <c r="P21" s="47">
        <v>0.0</v>
      </c>
      <c r="Q21" s="47">
        <v>0.0</v>
      </c>
      <c r="R21" s="47">
        <v>0.0</v>
      </c>
      <c r="S21" s="47">
        <v>0.0</v>
      </c>
      <c r="T21" s="47">
        <v>0.0</v>
      </c>
      <c r="U21" s="47">
        <v>0.0</v>
      </c>
      <c r="V21" s="47">
        <v>0.0</v>
      </c>
      <c r="W21" s="47">
        <v>0.0</v>
      </c>
      <c r="X21" s="47">
        <v>0.0</v>
      </c>
      <c r="Y21" s="47">
        <v>0.0</v>
      </c>
      <c r="Z21" s="47">
        <v>0.0</v>
      </c>
      <c r="AA21" s="47">
        <v>0.0</v>
      </c>
      <c r="AB21" s="47">
        <v>0.0</v>
      </c>
      <c r="AC21" s="47">
        <v>0.0</v>
      </c>
      <c r="AD21" s="47">
        <v>0.0</v>
      </c>
      <c r="AE21" s="47">
        <v>0.0</v>
      </c>
      <c r="AF21" s="47">
        <v>0.0</v>
      </c>
      <c r="AG21" s="47">
        <v>0.0</v>
      </c>
      <c r="AH21" s="47">
        <v>0.0</v>
      </c>
      <c r="AI21" s="47">
        <v>0.0</v>
      </c>
      <c r="AJ21" s="47">
        <v>0.0</v>
      </c>
      <c r="AK21" s="47">
        <v>0.0</v>
      </c>
      <c r="AL21" s="47">
        <v>0.0</v>
      </c>
      <c r="AM21" s="47">
        <v>0.0</v>
      </c>
      <c r="AN21" s="47">
        <v>0.0</v>
      </c>
      <c r="AO21" s="47">
        <v>0.0</v>
      </c>
      <c r="AP21" s="47">
        <v>0.0</v>
      </c>
      <c r="AQ21" s="47">
        <v>0.0</v>
      </c>
      <c r="AR21" s="47">
        <v>0.0</v>
      </c>
      <c r="AS21" s="47">
        <v>0.0</v>
      </c>
      <c r="AT21" s="47">
        <v>0.0</v>
      </c>
      <c r="AU21" s="47">
        <v>0.0</v>
      </c>
      <c r="AV21" s="47">
        <v>0.0</v>
      </c>
      <c r="AW21" s="47">
        <v>0.0</v>
      </c>
      <c r="AX21" s="47">
        <v>0.0</v>
      </c>
      <c r="AY21" s="47">
        <v>0.0</v>
      </c>
      <c r="AZ21" s="47">
        <v>0.0</v>
      </c>
      <c r="BA21" s="47">
        <v>0.0</v>
      </c>
      <c r="BB21" s="47">
        <v>0.0</v>
      </c>
      <c r="BC21" s="47">
        <v>0.0</v>
      </c>
      <c r="BD21" s="47">
        <v>0.0</v>
      </c>
      <c r="BE21" s="47">
        <v>0.0</v>
      </c>
      <c r="BF21" s="47">
        <v>0.0</v>
      </c>
      <c r="BG21" s="47">
        <v>0.0</v>
      </c>
      <c r="BH21" s="47">
        <v>0.0</v>
      </c>
      <c r="BI21" s="47">
        <v>0.0</v>
      </c>
      <c r="BJ21" s="47">
        <v>0.0</v>
      </c>
      <c r="BK21" s="47">
        <v>0.0</v>
      </c>
      <c r="BL21" s="47">
        <v>0.0</v>
      </c>
      <c r="BM21" s="47">
        <v>0.0</v>
      </c>
    </row>
    <row r="22" ht="24.75" customHeight="1">
      <c r="A22" s="1"/>
      <c r="B22" s="1"/>
      <c r="C22" s="46" t="s">
        <v>139</v>
      </c>
      <c r="D22" s="46" t="s">
        <v>129</v>
      </c>
      <c r="E22" s="47">
        <v>0.0</v>
      </c>
      <c r="F22" s="47">
        <v>0.0</v>
      </c>
      <c r="G22" s="47">
        <v>0.0</v>
      </c>
      <c r="H22" s="47">
        <v>0.0</v>
      </c>
      <c r="I22" s="47">
        <v>0.0</v>
      </c>
      <c r="J22" s="47">
        <v>0.0</v>
      </c>
      <c r="K22" s="47">
        <v>0.0</v>
      </c>
      <c r="L22" s="47">
        <v>0.0</v>
      </c>
      <c r="M22" s="47">
        <v>0.0</v>
      </c>
      <c r="N22" s="47">
        <v>0.0</v>
      </c>
      <c r="O22" s="47">
        <v>0.0</v>
      </c>
      <c r="P22" s="47">
        <v>0.0</v>
      </c>
      <c r="Q22" s="47">
        <v>0.0</v>
      </c>
      <c r="R22" s="47">
        <v>0.0</v>
      </c>
      <c r="S22" s="47">
        <v>0.0</v>
      </c>
      <c r="T22" s="47">
        <v>0.0</v>
      </c>
      <c r="U22" s="47">
        <v>0.0</v>
      </c>
      <c r="V22" s="47">
        <v>0.0</v>
      </c>
      <c r="W22" s="47">
        <v>0.0</v>
      </c>
      <c r="X22" s="47">
        <v>0.0</v>
      </c>
      <c r="Y22" s="47">
        <v>0.0</v>
      </c>
      <c r="Z22" s="47">
        <v>0.0</v>
      </c>
      <c r="AA22" s="47">
        <v>0.0</v>
      </c>
      <c r="AB22" s="47">
        <v>0.0</v>
      </c>
      <c r="AC22" s="47">
        <v>0.0</v>
      </c>
      <c r="AD22" s="47">
        <v>0.0</v>
      </c>
      <c r="AE22" s="47">
        <v>0.0</v>
      </c>
      <c r="AF22" s="47">
        <v>0.0</v>
      </c>
      <c r="AG22" s="47">
        <v>0.0</v>
      </c>
      <c r="AH22" s="47">
        <v>0.0</v>
      </c>
      <c r="AI22" s="47">
        <v>0.0</v>
      </c>
      <c r="AJ22" s="47">
        <v>0.0</v>
      </c>
      <c r="AK22" s="47">
        <v>0.0</v>
      </c>
      <c r="AL22" s="47">
        <v>0.0</v>
      </c>
      <c r="AM22" s="47">
        <v>0.0</v>
      </c>
      <c r="AN22" s="47">
        <v>0.0</v>
      </c>
      <c r="AO22" s="47">
        <v>0.0</v>
      </c>
      <c r="AP22" s="47">
        <v>0.0</v>
      </c>
      <c r="AQ22" s="47">
        <v>0.0</v>
      </c>
      <c r="AR22" s="47">
        <v>0.0</v>
      </c>
      <c r="AS22" s="47">
        <v>0.0</v>
      </c>
      <c r="AT22" s="47">
        <v>0.0</v>
      </c>
      <c r="AU22" s="47">
        <v>0.0</v>
      </c>
      <c r="AV22" s="47">
        <v>0.0</v>
      </c>
      <c r="AW22" s="47">
        <v>0.0</v>
      </c>
      <c r="AX22" s="47">
        <v>0.0</v>
      </c>
      <c r="AY22" s="47">
        <v>0.0</v>
      </c>
      <c r="AZ22" s="47">
        <v>0.0</v>
      </c>
      <c r="BA22" s="47">
        <v>0.0</v>
      </c>
      <c r="BB22" s="47">
        <v>0.0</v>
      </c>
      <c r="BC22" s="47">
        <v>0.0</v>
      </c>
      <c r="BD22" s="47">
        <v>0.0</v>
      </c>
      <c r="BE22" s="47">
        <v>0.0</v>
      </c>
      <c r="BF22" s="47">
        <v>0.0</v>
      </c>
      <c r="BG22" s="47">
        <v>0.0</v>
      </c>
      <c r="BH22" s="47">
        <v>0.0</v>
      </c>
      <c r="BI22" s="47">
        <v>0.0</v>
      </c>
      <c r="BJ22" s="47">
        <v>0.0</v>
      </c>
      <c r="BK22" s="47">
        <v>0.0</v>
      </c>
      <c r="BL22" s="47">
        <v>0.0</v>
      </c>
      <c r="BM22" s="47">
        <v>0.0</v>
      </c>
    </row>
    <row r="23" ht="24.75" customHeight="1">
      <c r="A23" s="1"/>
      <c r="B23" s="1"/>
      <c r="C23" s="46" t="s">
        <v>139</v>
      </c>
      <c r="D23" s="46" t="s">
        <v>129</v>
      </c>
      <c r="E23" s="47">
        <v>0.0</v>
      </c>
      <c r="F23" s="47">
        <v>0.0</v>
      </c>
      <c r="G23" s="47">
        <v>0.0</v>
      </c>
      <c r="H23" s="47">
        <v>0.0</v>
      </c>
      <c r="I23" s="47">
        <v>0.0</v>
      </c>
      <c r="J23" s="47">
        <v>0.0</v>
      </c>
      <c r="K23" s="47">
        <v>0.0</v>
      </c>
      <c r="L23" s="47">
        <v>0.0</v>
      </c>
      <c r="M23" s="47">
        <v>0.0</v>
      </c>
      <c r="N23" s="47">
        <v>0.0</v>
      </c>
      <c r="O23" s="47">
        <v>0.0</v>
      </c>
      <c r="P23" s="47">
        <v>0.0</v>
      </c>
      <c r="Q23" s="47">
        <v>0.0</v>
      </c>
      <c r="R23" s="47">
        <v>0.0</v>
      </c>
      <c r="S23" s="47">
        <v>0.0</v>
      </c>
      <c r="T23" s="47">
        <v>0.0</v>
      </c>
      <c r="U23" s="47">
        <v>0.0</v>
      </c>
      <c r="V23" s="47">
        <v>0.0</v>
      </c>
      <c r="W23" s="47">
        <v>0.0</v>
      </c>
      <c r="X23" s="47">
        <v>0.0</v>
      </c>
      <c r="Y23" s="47">
        <v>0.0</v>
      </c>
      <c r="Z23" s="47">
        <v>0.0</v>
      </c>
      <c r="AA23" s="47">
        <v>0.0</v>
      </c>
      <c r="AB23" s="47">
        <v>0.0</v>
      </c>
      <c r="AC23" s="47">
        <v>0.0</v>
      </c>
      <c r="AD23" s="47">
        <v>0.0</v>
      </c>
      <c r="AE23" s="47">
        <v>0.0</v>
      </c>
      <c r="AF23" s="47">
        <v>0.0</v>
      </c>
      <c r="AG23" s="47">
        <v>0.0</v>
      </c>
      <c r="AH23" s="47">
        <v>0.0</v>
      </c>
      <c r="AI23" s="47">
        <v>0.0</v>
      </c>
      <c r="AJ23" s="47">
        <v>0.0</v>
      </c>
      <c r="AK23" s="47">
        <v>0.0</v>
      </c>
      <c r="AL23" s="47">
        <v>0.0</v>
      </c>
      <c r="AM23" s="47">
        <v>0.0</v>
      </c>
      <c r="AN23" s="47">
        <v>0.0</v>
      </c>
      <c r="AO23" s="47">
        <v>0.0</v>
      </c>
      <c r="AP23" s="47">
        <v>0.0</v>
      </c>
      <c r="AQ23" s="47">
        <v>0.0</v>
      </c>
      <c r="AR23" s="47">
        <v>0.0</v>
      </c>
      <c r="AS23" s="47">
        <v>0.0</v>
      </c>
      <c r="AT23" s="47">
        <v>0.0</v>
      </c>
      <c r="AU23" s="47">
        <v>0.0</v>
      </c>
      <c r="AV23" s="47">
        <v>0.0</v>
      </c>
      <c r="AW23" s="47">
        <v>0.0</v>
      </c>
      <c r="AX23" s="47">
        <v>0.0</v>
      </c>
      <c r="AY23" s="47">
        <v>0.0</v>
      </c>
      <c r="AZ23" s="47">
        <v>0.0</v>
      </c>
      <c r="BA23" s="47">
        <v>0.0</v>
      </c>
      <c r="BB23" s="47">
        <v>0.0</v>
      </c>
      <c r="BC23" s="47">
        <v>0.0</v>
      </c>
      <c r="BD23" s="47">
        <v>0.0</v>
      </c>
      <c r="BE23" s="47">
        <v>0.0</v>
      </c>
      <c r="BF23" s="47">
        <v>0.0</v>
      </c>
      <c r="BG23" s="47">
        <v>0.0</v>
      </c>
      <c r="BH23" s="47">
        <v>0.0</v>
      </c>
      <c r="BI23" s="47">
        <v>0.0</v>
      </c>
      <c r="BJ23" s="47">
        <v>0.0</v>
      </c>
      <c r="BK23" s="47">
        <v>0.0</v>
      </c>
      <c r="BL23" s="47">
        <v>0.0</v>
      </c>
      <c r="BM23" s="47">
        <v>0.0</v>
      </c>
    </row>
    <row r="24" ht="24.75" customHeight="1">
      <c r="A24" s="1"/>
      <c r="B24" s="1"/>
      <c r="C24" s="46" t="s">
        <v>139</v>
      </c>
      <c r="D24" s="46" t="s">
        <v>129</v>
      </c>
      <c r="E24" s="47">
        <v>0.0</v>
      </c>
      <c r="F24" s="47">
        <v>0.0</v>
      </c>
      <c r="G24" s="47">
        <v>0.0</v>
      </c>
      <c r="H24" s="47">
        <v>0.0</v>
      </c>
      <c r="I24" s="47">
        <v>0.0</v>
      </c>
      <c r="J24" s="47">
        <v>0.0</v>
      </c>
      <c r="K24" s="47">
        <v>0.0</v>
      </c>
      <c r="L24" s="47">
        <v>0.0</v>
      </c>
      <c r="M24" s="47">
        <v>0.0</v>
      </c>
      <c r="N24" s="47">
        <v>0.0</v>
      </c>
      <c r="O24" s="47">
        <v>0.0</v>
      </c>
      <c r="P24" s="47">
        <v>0.0</v>
      </c>
      <c r="Q24" s="47">
        <v>0.0</v>
      </c>
      <c r="R24" s="47">
        <v>0.0</v>
      </c>
      <c r="S24" s="47">
        <v>0.0</v>
      </c>
      <c r="T24" s="47">
        <v>0.0</v>
      </c>
      <c r="U24" s="47">
        <v>0.0</v>
      </c>
      <c r="V24" s="47">
        <v>0.0</v>
      </c>
      <c r="W24" s="47">
        <v>0.0</v>
      </c>
      <c r="X24" s="47">
        <v>0.0</v>
      </c>
      <c r="Y24" s="47">
        <v>0.0</v>
      </c>
      <c r="Z24" s="47">
        <v>0.0</v>
      </c>
      <c r="AA24" s="47">
        <v>0.0</v>
      </c>
      <c r="AB24" s="47">
        <v>0.0</v>
      </c>
      <c r="AC24" s="47">
        <v>0.0</v>
      </c>
      <c r="AD24" s="47">
        <v>0.0</v>
      </c>
      <c r="AE24" s="47">
        <v>0.0</v>
      </c>
      <c r="AF24" s="47">
        <v>0.0</v>
      </c>
      <c r="AG24" s="47">
        <v>0.0</v>
      </c>
      <c r="AH24" s="47">
        <v>0.0</v>
      </c>
      <c r="AI24" s="47">
        <v>0.0</v>
      </c>
      <c r="AJ24" s="47">
        <v>0.0</v>
      </c>
      <c r="AK24" s="47">
        <v>0.0</v>
      </c>
      <c r="AL24" s="47">
        <v>0.0</v>
      </c>
      <c r="AM24" s="47">
        <v>0.0</v>
      </c>
      <c r="AN24" s="47">
        <v>0.0</v>
      </c>
      <c r="AO24" s="47">
        <v>0.0</v>
      </c>
      <c r="AP24" s="47">
        <v>0.0</v>
      </c>
      <c r="AQ24" s="47">
        <v>0.0</v>
      </c>
      <c r="AR24" s="47">
        <v>0.0</v>
      </c>
      <c r="AS24" s="47">
        <v>0.0</v>
      </c>
      <c r="AT24" s="47">
        <v>0.0</v>
      </c>
      <c r="AU24" s="47">
        <v>0.0</v>
      </c>
      <c r="AV24" s="47">
        <v>0.0</v>
      </c>
      <c r="AW24" s="47">
        <v>0.0</v>
      </c>
      <c r="AX24" s="47">
        <v>0.0</v>
      </c>
      <c r="AY24" s="47">
        <v>0.0</v>
      </c>
      <c r="AZ24" s="47">
        <v>0.0</v>
      </c>
      <c r="BA24" s="47">
        <v>0.0</v>
      </c>
      <c r="BB24" s="47">
        <v>0.0</v>
      </c>
      <c r="BC24" s="47">
        <v>0.0</v>
      </c>
      <c r="BD24" s="47">
        <v>0.0</v>
      </c>
      <c r="BE24" s="47">
        <v>0.0</v>
      </c>
      <c r="BF24" s="47">
        <v>0.0</v>
      </c>
      <c r="BG24" s="47">
        <v>0.0</v>
      </c>
      <c r="BH24" s="47">
        <v>0.0</v>
      </c>
      <c r="BI24" s="47">
        <v>0.0</v>
      </c>
      <c r="BJ24" s="47">
        <v>0.0</v>
      </c>
      <c r="BK24" s="47">
        <v>0.0</v>
      </c>
      <c r="BL24" s="47">
        <v>0.0</v>
      </c>
      <c r="BM24" s="47">
        <v>0.0</v>
      </c>
    </row>
    <row r="25" ht="24.75" customHeight="1">
      <c r="A25" s="1"/>
      <c r="B25" s="1"/>
      <c r="C25" s="46" t="s">
        <v>139</v>
      </c>
      <c r="D25" s="46" t="s">
        <v>129</v>
      </c>
      <c r="E25" s="47">
        <v>0.0</v>
      </c>
      <c r="F25" s="47">
        <v>0.0</v>
      </c>
      <c r="G25" s="47">
        <v>0.0</v>
      </c>
      <c r="H25" s="47">
        <v>0.0</v>
      </c>
      <c r="I25" s="47">
        <v>0.0</v>
      </c>
      <c r="J25" s="47">
        <v>0.0</v>
      </c>
      <c r="K25" s="47">
        <v>0.0</v>
      </c>
      <c r="L25" s="47">
        <v>0.0</v>
      </c>
      <c r="M25" s="47">
        <v>0.0</v>
      </c>
      <c r="N25" s="47">
        <v>0.0</v>
      </c>
      <c r="O25" s="47">
        <v>0.0</v>
      </c>
      <c r="P25" s="47">
        <v>0.0</v>
      </c>
      <c r="Q25" s="47">
        <v>0.0</v>
      </c>
      <c r="R25" s="47">
        <v>0.0</v>
      </c>
      <c r="S25" s="47">
        <v>0.0</v>
      </c>
      <c r="T25" s="47">
        <v>0.0</v>
      </c>
      <c r="U25" s="47">
        <v>0.0</v>
      </c>
      <c r="V25" s="47">
        <v>0.0</v>
      </c>
      <c r="W25" s="47">
        <v>0.0</v>
      </c>
      <c r="X25" s="47">
        <v>0.0</v>
      </c>
      <c r="Y25" s="47">
        <v>0.0</v>
      </c>
      <c r="Z25" s="47">
        <v>0.0</v>
      </c>
      <c r="AA25" s="47">
        <v>0.0</v>
      </c>
      <c r="AB25" s="47">
        <v>0.0</v>
      </c>
      <c r="AC25" s="47">
        <v>0.0</v>
      </c>
      <c r="AD25" s="47">
        <v>0.0</v>
      </c>
      <c r="AE25" s="47">
        <v>0.0</v>
      </c>
      <c r="AF25" s="47">
        <v>0.0</v>
      </c>
      <c r="AG25" s="47">
        <v>0.0</v>
      </c>
      <c r="AH25" s="47">
        <v>0.0</v>
      </c>
      <c r="AI25" s="47">
        <v>0.0</v>
      </c>
      <c r="AJ25" s="47">
        <v>0.0</v>
      </c>
      <c r="AK25" s="47">
        <v>0.0</v>
      </c>
      <c r="AL25" s="47">
        <v>0.0</v>
      </c>
      <c r="AM25" s="47">
        <v>0.0</v>
      </c>
      <c r="AN25" s="47">
        <v>0.0</v>
      </c>
      <c r="AO25" s="47">
        <v>0.0</v>
      </c>
      <c r="AP25" s="47">
        <v>0.0</v>
      </c>
      <c r="AQ25" s="47">
        <v>0.0</v>
      </c>
      <c r="AR25" s="47">
        <v>0.0</v>
      </c>
      <c r="AS25" s="47">
        <v>0.0</v>
      </c>
      <c r="AT25" s="47">
        <v>0.0</v>
      </c>
      <c r="AU25" s="47">
        <v>0.0</v>
      </c>
      <c r="AV25" s="47">
        <v>0.0</v>
      </c>
      <c r="AW25" s="47">
        <v>0.0</v>
      </c>
      <c r="AX25" s="47">
        <v>0.0</v>
      </c>
      <c r="AY25" s="47">
        <v>0.0</v>
      </c>
      <c r="AZ25" s="47">
        <v>0.0</v>
      </c>
      <c r="BA25" s="47">
        <v>0.0</v>
      </c>
      <c r="BB25" s="47">
        <v>0.0</v>
      </c>
      <c r="BC25" s="47">
        <v>0.0</v>
      </c>
      <c r="BD25" s="47">
        <v>0.0</v>
      </c>
      <c r="BE25" s="47">
        <v>0.0</v>
      </c>
      <c r="BF25" s="47">
        <v>0.0</v>
      </c>
      <c r="BG25" s="47">
        <v>0.0</v>
      </c>
      <c r="BH25" s="47">
        <v>0.0</v>
      </c>
      <c r="BI25" s="47">
        <v>0.0</v>
      </c>
      <c r="BJ25" s="47">
        <v>0.0</v>
      </c>
      <c r="BK25" s="47">
        <v>0.0</v>
      </c>
      <c r="BL25" s="47">
        <v>0.0</v>
      </c>
      <c r="BM25" s="47">
        <v>0.0</v>
      </c>
    </row>
    <row r="26" ht="24.75" customHeight="1">
      <c r="A26" s="1"/>
      <c r="B26" s="1"/>
      <c r="C26" s="46" t="s">
        <v>139</v>
      </c>
      <c r="D26" s="46" t="s">
        <v>129</v>
      </c>
      <c r="E26" s="47">
        <v>0.0</v>
      </c>
      <c r="F26" s="47">
        <v>0.0</v>
      </c>
      <c r="G26" s="47">
        <v>0.0</v>
      </c>
      <c r="H26" s="47">
        <v>0.0</v>
      </c>
      <c r="I26" s="47">
        <v>0.0</v>
      </c>
      <c r="J26" s="47">
        <v>0.0</v>
      </c>
      <c r="K26" s="47">
        <v>0.0</v>
      </c>
      <c r="L26" s="47">
        <v>0.0</v>
      </c>
      <c r="M26" s="47">
        <v>0.0</v>
      </c>
      <c r="N26" s="47">
        <v>0.0</v>
      </c>
      <c r="O26" s="47">
        <v>0.0</v>
      </c>
      <c r="P26" s="47">
        <v>0.0</v>
      </c>
      <c r="Q26" s="47">
        <v>0.0</v>
      </c>
      <c r="R26" s="47">
        <v>0.0</v>
      </c>
      <c r="S26" s="47">
        <v>0.0</v>
      </c>
      <c r="T26" s="47">
        <v>0.0</v>
      </c>
      <c r="U26" s="47">
        <v>0.0</v>
      </c>
      <c r="V26" s="47">
        <v>0.0</v>
      </c>
      <c r="W26" s="47">
        <v>0.0</v>
      </c>
      <c r="X26" s="47">
        <v>0.0</v>
      </c>
      <c r="Y26" s="47">
        <v>0.0</v>
      </c>
      <c r="Z26" s="47">
        <v>0.0</v>
      </c>
      <c r="AA26" s="47">
        <v>0.0</v>
      </c>
      <c r="AB26" s="47">
        <v>0.0</v>
      </c>
      <c r="AC26" s="47">
        <v>0.0</v>
      </c>
      <c r="AD26" s="47">
        <v>0.0</v>
      </c>
      <c r="AE26" s="47">
        <v>0.0</v>
      </c>
      <c r="AF26" s="47">
        <v>0.0</v>
      </c>
      <c r="AG26" s="47">
        <v>0.0</v>
      </c>
      <c r="AH26" s="47">
        <v>0.0</v>
      </c>
      <c r="AI26" s="47">
        <v>0.0</v>
      </c>
      <c r="AJ26" s="47">
        <v>0.0</v>
      </c>
      <c r="AK26" s="47">
        <v>0.0</v>
      </c>
      <c r="AL26" s="47">
        <v>0.0</v>
      </c>
      <c r="AM26" s="47">
        <v>0.0</v>
      </c>
      <c r="AN26" s="47">
        <v>0.0</v>
      </c>
      <c r="AO26" s="47">
        <v>0.0</v>
      </c>
      <c r="AP26" s="47">
        <v>0.0</v>
      </c>
      <c r="AQ26" s="47">
        <v>0.0</v>
      </c>
      <c r="AR26" s="47">
        <v>0.0</v>
      </c>
      <c r="AS26" s="47">
        <v>0.0</v>
      </c>
      <c r="AT26" s="47">
        <v>0.0</v>
      </c>
      <c r="AU26" s="47">
        <v>0.0</v>
      </c>
      <c r="AV26" s="47">
        <v>0.0</v>
      </c>
      <c r="AW26" s="47">
        <v>0.0</v>
      </c>
      <c r="AX26" s="47">
        <v>0.0</v>
      </c>
      <c r="AY26" s="47">
        <v>0.0</v>
      </c>
      <c r="AZ26" s="47">
        <v>0.0</v>
      </c>
      <c r="BA26" s="47">
        <v>0.0</v>
      </c>
      <c r="BB26" s="47">
        <v>0.0</v>
      </c>
      <c r="BC26" s="47">
        <v>0.0</v>
      </c>
      <c r="BD26" s="47">
        <v>0.0</v>
      </c>
      <c r="BE26" s="47">
        <v>0.0</v>
      </c>
      <c r="BF26" s="47">
        <v>0.0</v>
      </c>
      <c r="BG26" s="47">
        <v>0.0</v>
      </c>
      <c r="BH26" s="47">
        <v>0.0</v>
      </c>
      <c r="BI26" s="47">
        <v>0.0</v>
      </c>
      <c r="BJ26" s="47">
        <v>0.0</v>
      </c>
      <c r="BK26" s="47">
        <v>0.0</v>
      </c>
      <c r="BL26" s="47">
        <v>0.0</v>
      </c>
      <c r="BM26" s="47">
        <v>0.0</v>
      </c>
    </row>
    <row r="27" ht="24.75" customHeight="1">
      <c r="A27" s="1"/>
      <c r="B27" s="1"/>
      <c r="C27" s="46" t="s">
        <v>139</v>
      </c>
      <c r="D27" s="46" t="s">
        <v>129</v>
      </c>
      <c r="E27" s="47">
        <v>0.0</v>
      </c>
      <c r="F27" s="47">
        <v>0.0</v>
      </c>
      <c r="G27" s="47">
        <v>0.0</v>
      </c>
      <c r="H27" s="47">
        <v>0.0</v>
      </c>
      <c r="I27" s="47">
        <v>0.0</v>
      </c>
      <c r="J27" s="47">
        <v>0.0</v>
      </c>
      <c r="K27" s="47">
        <v>0.0</v>
      </c>
      <c r="L27" s="47">
        <v>0.0</v>
      </c>
      <c r="M27" s="47">
        <v>0.0</v>
      </c>
      <c r="N27" s="47">
        <v>0.0</v>
      </c>
      <c r="O27" s="47">
        <v>0.0</v>
      </c>
      <c r="P27" s="47">
        <v>0.0</v>
      </c>
      <c r="Q27" s="47">
        <v>0.0</v>
      </c>
      <c r="R27" s="47">
        <v>0.0</v>
      </c>
      <c r="S27" s="47">
        <v>0.0</v>
      </c>
      <c r="T27" s="47">
        <v>0.0</v>
      </c>
      <c r="U27" s="47">
        <v>0.0</v>
      </c>
      <c r="V27" s="47">
        <v>0.0</v>
      </c>
      <c r="W27" s="47">
        <v>0.0</v>
      </c>
      <c r="X27" s="47">
        <v>0.0</v>
      </c>
      <c r="Y27" s="47">
        <v>0.0</v>
      </c>
      <c r="Z27" s="47">
        <v>0.0</v>
      </c>
      <c r="AA27" s="47">
        <v>0.0</v>
      </c>
      <c r="AB27" s="47">
        <v>0.0</v>
      </c>
      <c r="AC27" s="47">
        <v>0.0</v>
      </c>
      <c r="AD27" s="47">
        <v>0.0</v>
      </c>
      <c r="AE27" s="47">
        <v>0.0</v>
      </c>
      <c r="AF27" s="47">
        <v>0.0</v>
      </c>
      <c r="AG27" s="47">
        <v>0.0</v>
      </c>
      <c r="AH27" s="47">
        <v>0.0</v>
      </c>
      <c r="AI27" s="47">
        <v>0.0</v>
      </c>
      <c r="AJ27" s="47">
        <v>0.0</v>
      </c>
      <c r="AK27" s="47">
        <v>0.0</v>
      </c>
      <c r="AL27" s="47">
        <v>0.0</v>
      </c>
      <c r="AM27" s="47">
        <v>0.0</v>
      </c>
      <c r="AN27" s="47">
        <v>0.0</v>
      </c>
      <c r="AO27" s="47">
        <v>0.0</v>
      </c>
      <c r="AP27" s="47">
        <v>0.0</v>
      </c>
      <c r="AQ27" s="47">
        <v>0.0</v>
      </c>
      <c r="AR27" s="47">
        <v>0.0</v>
      </c>
      <c r="AS27" s="47">
        <v>0.0</v>
      </c>
      <c r="AT27" s="47">
        <v>0.0</v>
      </c>
      <c r="AU27" s="47">
        <v>0.0</v>
      </c>
      <c r="AV27" s="47">
        <v>0.0</v>
      </c>
      <c r="AW27" s="47">
        <v>0.0</v>
      </c>
      <c r="AX27" s="47">
        <v>0.0</v>
      </c>
      <c r="AY27" s="47">
        <v>0.0</v>
      </c>
      <c r="AZ27" s="47">
        <v>0.0</v>
      </c>
      <c r="BA27" s="47">
        <v>0.0</v>
      </c>
      <c r="BB27" s="47">
        <v>0.0</v>
      </c>
      <c r="BC27" s="47">
        <v>0.0</v>
      </c>
      <c r="BD27" s="47">
        <v>0.0</v>
      </c>
      <c r="BE27" s="47">
        <v>0.0</v>
      </c>
      <c r="BF27" s="47">
        <v>0.0</v>
      </c>
      <c r="BG27" s="47">
        <v>0.0</v>
      </c>
      <c r="BH27" s="47">
        <v>0.0</v>
      </c>
      <c r="BI27" s="47">
        <v>0.0</v>
      </c>
      <c r="BJ27" s="47">
        <v>0.0</v>
      </c>
      <c r="BK27" s="47">
        <v>0.0</v>
      </c>
      <c r="BL27" s="47">
        <v>0.0</v>
      </c>
      <c r="BM27" s="47">
        <v>0.0</v>
      </c>
    </row>
    <row r="28" ht="24.75" customHeight="1">
      <c r="A28" s="1"/>
      <c r="B28" s="1"/>
      <c r="C28" s="46" t="s">
        <v>139</v>
      </c>
      <c r="D28" s="46" t="s">
        <v>129</v>
      </c>
      <c r="E28" s="47">
        <v>0.0</v>
      </c>
      <c r="F28" s="47">
        <v>0.0</v>
      </c>
      <c r="G28" s="47">
        <v>0.0</v>
      </c>
      <c r="H28" s="47">
        <v>0.0</v>
      </c>
      <c r="I28" s="47">
        <v>0.0</v>
      </c>
      <c r="J28" s="47">
        <v>0.0</v>
      </c>
      <c r="K28" s="47">
        <v>0.0</v>
      </c>
      <c r="L28" s="47">
        <v>0.0</v>
      </c>
      <c r="M28" s="47">
        <v>0.0</v>
      </c>
      <c r="N28" s="47">
        <v>0.0</v>
      </c>
      <c r="O28" s="47">
        <v>0.0</v>
      </c>
      <c r="P28" s="47">
        <v>0.0</v>
      </c>
      <c r="Q28" s="47">
        <v>0.0</v>
      </c>
      <c r="R28" s="47">
        <v>0.0</v>
      </c>
      <c r="S28" s="47">
        <v>0.0</v>
      </c>
      <c r="T28" s="47">
        <v>0.0</v>
      </c>
      <c r="U28" s="47">
        <v>0.0</v>
      </c>
      <c r="V28" s="47">
        <v>0.0</v>
      </c>
      <c r="W28" s="47">
        <v>0.0</v>
      </c>
      <c r="X28" s="47">
        <v>0.0</v>
      </c>
      <c r="Y28" s="47">
        <v>0.0</v>
      </c>
      <c r="Z28" s="47">
        <v>0.0</v>
      </c>
      <c r="AA28" s="47">
        <v>0.0</v>
      </c>
      <c r="AB28" s="47">
        <v>0.0</v>
      </c>
      <c r="AC28" s="47">
        <v>0.0</v>
      </c>
      <c r="AD28" s="47">
        <v>0.0</v>
      </c>
      <c r="AE28" s="47">
        <v>0.0</v>
      </c>
      <c r="AF28" s="47">
        <v>0.0</v>
      </c>
      <c r="AG28" s="47">
        <v>0.0</v>
      </c>
      <c r="AH28" s="47">
        <v>0.0</v>
      </c>
      <c r="AI28" s="47">
        <v>0.0</v>
      </c>
      <c r="AJ28" s="47">
        <v>0.0</v>
      </c>
      <c r="AK28" s="47">
        <v>0.0</v>
      </c>
      <c r="AL28" s="47">
        <v>0.0</v>
      </c>
      <c r="AM28" s="47">
        <v>0.0</v>
      </c>
      <c r="AN28" s="47">
        <v>0.0</v>
      </c>
      <c r="AO28" s="47">
        <v>0.0</v>
      </c>
      <c r="AP28" s="47">
        <v>0.0</v>
      </c>
      <c r="AQ28" s="47">
        <v>0.0</v>
      </c>
      <c r="AR28" s="47">
        <v>0.0</v>
      </c>
      <c r="AS28" s="47">
        <v>0.0</v>
      </c>
      <c r="AT28" s="47">
        <v>0.0</v>
      </c>
      <c r="AU28" s="47">
        <v>0.0</v>
      </c>
      <c r="AV28" s="47">
        <v>0.0</v>
      </c>
      <c r="AW28" s="47">
        <v>0.0</v>
      </c>
      <c r="AX28" s="47">
        <v>0.0</v>
      </c>
      <c r="AY28" s="47">
        <v>0.0</v>
      </c>
      <c r="AZ28" s="47">
        <v>0.0</v>
      </c>
      <c r="BA28" s="47">
        <v>0.0</v>
      </c>
      <c r="BB28" s="47">
        <v>0.0</v>
      </c>
      <c r="BC28" s="47">
        <v>0.0</v>
      </c>
      <c r="BD28" s="47">
        <v>0.0</v>
      </c>
      <c r="BE28" s="47">
        <v>0.0</v>
      </c>
      <c r="BF28" s="47">
        <v>0.0</v>
      </c>
      <c r="BG28" s="47">
        <v>0.0</v>
      </c>
      <c r="BH28" s="47">
        <v>0.0</v>
      </c>
      <c r="BI28" s="47">
        <v>0.0</v>
      </c>
      <c r="BJ28" s="47">
        <v>0.0</v>
      </c>
      <c r="BK28" s="47">
        <v>0.0</v>
      </c>
      <c r="BL28" s="47">
        <v>0.0</v>
      </c>
      <c r="BM28" s="47">
        <v>0.0</v>
      </c>
    </row>
    <row r="29" ht="24.75" customHeight="1">
      <c r="A29" s="1"/>
      <c r="B29" s="1"/>
      <c r="C29" s="46" t="s">
        <v>139</v>
      </c>
      <c r="D29" s="46" t="s">
        <v>129</v>
      </c>
      <c r="E29" s="47">
        <v>0.0</v>
      </c>
      <c r="F29" s="47">
        <v>0.0</v>
      </c>
      <c r="G29" s="47">
        <v>0.0</v>
      </c>
      <c r="H29" s="47">
        <v>0.0</v>
      </c>
      <c r="I29" s="47">
        <v>0.0</v>
      </c>
      <c r="J29" s="47">
        <v>0.0</v>
      </c>
      <c r="K29" s="47">
        <v>0.0</v>
      </c>
      <c r="L29" s="47">
        <v>0.0</v>
      </c>
      <c r="M29" s="47">
        <v>0.0</v>
      </c>
      <c r="N29" s="47">
        <v>0.0</v>
      </c>
      <c r="O29" s="47">
        <v>0.0</v>
      </c>
      <c r="P29" s="47">
        <v>0.0</v>
      </c>
      <c r="Q29" s="47">
        <v>0.0</v>
      </c>
      <c r="R29" s="47">
        <v>0.0</v>
      </c>
      <c r="S29" s="47">
        <v>0.0</v>
      </c>
      <c r="T29" s="47">
        <v>0.0</v>
      </c>
      <c r="U29" s="47">
        <v>0.0</v>
      </c>
      <c r="V29" s="47">
        <v>0.0</v>
      </c>
      <c r="W29" s="47">
        <v>0.0</v>
      </c>
      <c r="X29" s="47">
        <v>0.0</v>
      </c>
      <c r="Y29" s="47">
        <v>0.0</v>
      </c>
      <c r="Z29" s="47">
        <v>0.0</v>
      </c>
      <c r="AA29" s="47">
        <v>0.0</v>
      </c>
      <c r="AB29" s="47">
        <v>0.0</v>
      </c>
      <c r="AC29" s="47">
        <v>0.0</v>
      </c>
      <c r="AD29" s="47">
        <v>0.0</v>
      </c>
      <c r="AE29" s="47">
        <v>0.0</v>
      </c>
      <c r="AF29" s="47">
        <v>0.0</v>
      </c>
      <c r="AG29" s="47">
        <v>0.0</v>
      </c>
      <c r="AH29" s="47">
        <v>0.0</v>
      </c>
      <c r="AI29" s="47">
        <v>0.0</v>
      </c>
      <c r="AJ29" s="47">
        <v>0.0</v>
      </c>
      <c r="AK29" s="47">
        <v>0.0</v>
      </c>
      <c r="AL29" s="47">
        <v>0.0</v>
      </c>
      <c r="AM29" s="47">
        <v>0.0</v>
      </c>
      <c r="AN29" s="47">
        <v>0.0</v>
      </c>
      <c r="AO29" s="47">
        <v>0.0</v>
      </c>
      <c r="AP29" s="47">
        <v>0.0</v>
      </c>
      <c r="AQ29" s="47">
        <v>0.0</v>
      </c>
      <c r="AR29" s="47">
        <v>0.0</v>
      </c>
      <c r="AS29" s="47">
        <v>0.0</v>
      </c>
      <c r="AT29" s="47">
        <v>0.0</v>
      </c>
      <c r="AU29" s="47">
        <v>0.0</v>
      </c>
      <c r="AV29" s="47">
        <v>0.0</v>
      </c>
      <c r="AW29" s="47">
        <v>0.0</v>
      </c>
      <c r="AX29" s="47">
        <v>0.0</v>
      </c>
      <c r="AY29" s="47">
        <v>0.0</v>
      </c>
      <c r="AZ29" s="47">
        <v>0.0</v>
      </c>
      <c r="BA29" s="47">
        <v>0.0</v>
      </c>
      <c r="BB29" s="47">
        <v>0.0</v>
      </c>
      <c r="BC29" s="47">
        <v>0.0</v>
      </c>
      <c r="BD29" s="47">
        <v>0.0</v>
      </c>
      <c r="BE29" s="47">
        <v>0.0</v>
      </c>
      <c r="BF29" s="47">
        <v>0.0</v>
      </c>
      <c r="BG29" s="47">
        <v>0.0</v>
      </c>
      <c r="BH29" s="47">
        <v>0.0</v>
      </c>
      <c r="BI29" s="47">
        <v>0.0</v>
      </c>
      <c r="BJ29" s="47">
        <v>0.0</v>
      </c>
      <c r="BK29" s="47">
        <v>0.0</v>
      </c>
      <c r="BL29" s="47">
        <v>0.0</v>
      </c>
      <c r="BM29" s="47">
        <v>0.0</v>
      </c>
    </row>
    <row r="30" ht="24.75" customHeight="1">
      <c r="A30" s="1"/>
      <c r="B30" s="1"/>
      <c r="C30" s="46" t="s">
        <v>139</v>
      </c>
      <c r="D30" s="46" t="s">
        <v>129</v>
      </c>
      <c r="E30" s="47">
        <v>0.0</v>
      </c>
      <c r="F30" s="47">
        <v>0.0</v>
      </c>
      <c r="G30" s="47">
        <v>0.0</v>
      </c>
      <c r="H30" s="47">
        <v>0.0</v>
      </c>
      <c r="I30" s="47">
        <v>0.0</v>
      </c>
      <c r="J30" s="47">
        <v>0.0</v>
      </c>
      <c r="K30" s="47">
        <v>0.0</v>
      </c>
      <c r="L30" s="47">
        <v>0.0</v>
      </c>
      <c r="M30" s="47">
        <v>0.0</v>
      </c>
      <c r="N30" s="47">
        <v>0.0</v>
      </c>
      <c r="O30" s="47">
        <v>0.0</v>
      </c>
      <c r="P30" s="47">
        <v>0.0</v>
      </c>
      <c r="Q30" s="47">
        <v>0.0</v>
      </c>
      <c r="R30" s="47">
        <v>0.0</v>
      </c>
      <c r="S30" s="47">
        <v>0.0</v>
      </c>
      <c r="T30" s="47">
        <v>0.0</v>
      </c>
      <c r="U30" s="47">
        <v>0.0</v>
      </c>
      <c r="V30" s="47">
        <v>0.0</v>
      </c>
      <c r="W30" s="47">
        <v>0.0</v>
      </c>
      <c r="X30" s="47">
        <v>0.0</v>
      </c>
      <c r="Y30" s="47">
        <v>0.0</v>
      </c>
      <c r="Z30" s="47">
        <v>0.0</v>
      </c>
      <c r="AA30" s="47">
        <v>0.0</v>
      </c>
      <c r="AB30" s="47">
        <v>0.0</v>
      </c>
      <c r="AC30" s="47">
        <v>0.0</v>
      </c>
      <c r="AD30" s="47">
        <v>0.0</v>
      </c>
      <c r="AE30" s="47">
        <v>0.0</v>
      </c>
      <c r="AF30" s="47">
        <v>0.0</v>
      </c>
      <c r="AG30" s="47">
        <v>0.0</v>
      </c>
      <c r="AH30" s="47">
        <v>0.0</v>
      </c>
      <c r="AI30" s="47">
        <v>0.0</v>
      </c>
      <c r="AJ30" s="47">
        <v>0.0</v>
      </c>
      <c r="AK30" s="47">
        <v>0.0</v>
      </c>
      <c r="AL30" s="47">
        <v>0.0</v>
      </c>
      <c r="AM30" s="47">
        <v>0.0</v>
      </c>
      <c r="AN30" s="47">
        <v>0.0</v>
      </c>
      <c r="AO30" s="47">
        <v>0.0</v>
      </c>
      <c r="AP30" s="47">
        <v>0.0</v>
      </c>
      <c r="AQ30" s="47">
        <v>0.0</v>
      </c>
      <c r="AR30" s="47">
        <v>0.0</v>
      </c>
      <c r="AS30" s="47">
        <v>0.0</v>
      </c>
      <c r="AT30" s="47">
        <v>0.0</v>
      </c>
      <c r="AU30" s="47">
        <v>0.0</v>
      </c>
      <c r="AV30" s="47">
        <v>0.0</v>
      </c>
      <c r="AW30" s="47">
        <v>0.0</v>
      </c>
      <c r="AX30" s="47">
        <v>0.0</v>
      </c>
      <c r="AY30" s="47">
        <v>0.0</v>
      </c>
      <c r="AZ30" s="47">
        <v>0.0</v>
      </c>
      <c r="BA30" s="47">
        <v>0.0</v>
      </c>
      <c r="BB30" s="47">
        <v>0.0</v>
      </c>
      <c r="BC30" s="47">
        <v>0.0</v>
      </c>
      <c r="BD30" s="47">
        <v>0.0</v>
      </c>
      <c r="BE30" s="47">
        <v>0.0</v>
      </c>
      <c r="BF30" s="47">
        <v>0.0</v>
      </c>
      <c r="BG30" s="47">
        <v>0.0</v>
      </c>
      <c r="BH30" s="47">
        <v>0.0</v>
      </c>
      <c r="BI30" s="47">
        <v>0.0</v>
      </c>
      <c r="BJ30" s="47">
        <v>0.0</v>
      </c>
      <c r="BK30" s="47">
        <v>0.0</v>
      </c>
      <c r="BL30" s="47">
        <v>0.0</v>
      </c>
      <c r="BM30" s="47">
        <v>0.0</v>
      </c>
    </row>
    <row r="31" ht="24.75" customHeight="1">
      <c r="A31" s="1"/>
      <c r="B31" s="1"/>
      <c r="C31" s="46" t="s">
        <v>139</v>
      </c>
      <c r="D31" s="46" t="s">
        <v>129</v>
      </c>
      <c r="E31" s="47">
        <v>0.0</v>
      </c>
      <c r="F31" s="47">
        <v>0.0</v>
      </c>
      <c r="G31" s="47">
        <v>0.0</v>
      </c>
      <c r="H31" s="47">
        <v>0.0</v>
      </c>
      <c r="I31" s="47">
        <v>0.0</v>
      </c>
      <c r="J31" s="47">
        <v>0.0</v>
      </c>
      <c r="K31" s="47">
        <v>0.0</v>
      </c>
      <c r="L31" s="47">
        <v>0.0</v>
      </c>
      <c r="M31" s="47">
        <v>0.0</v>
      </c>
      <c r="N31" s="47">
        <v>0.0</v>
      </c>
      <c r="O31" s="47">
        <v>0.0</v>
      </c>
      <c r="P31" s="47">
        <v>0.0</v>
      </c>
      <c r="Q31" s="47">
        <v>0.0</v>
      </c>
      <c r="R31" s="47">
        <v>0.0</v>
      </c>
      <c r="S31" s="47">
        <v>0.0</v>
      </c>
      <c r="T31" s="47">
        <v>0.0</v>
      </c>
      <c r="U31" s="47">
        <v>0.0</v>
      </c>
      <c r="V31" s="47">
        <v>0.0</v>
      </c>
      <c r="W31" s="47">
        <v>0.0</v>
      </c>
      <c r="X31" s="47">
        <v>0.0</v>
      </c>
      <c r="Y31" s="47">
        <v>0.0</v>
      </c>
      <c r="Z31" s="47">
        <v>0.0</v>
      </c>
      <c r="AA31" s="47">
        <v>0.0</v>
      </c>
      <c r="AB31" s="47">
        <v>0.0</v>
      </c>
      <c r="AC31" s="47">
        <v>0.0</v>
      </c>
      <c r="AD31" s="47">
        <v>0.0</v>
      </c>
      <c r="AE31" s="47">
        <v>0.0</v>
      </c>
      <c r="AF31" s="47">
        <v>0.0</v>
      </c>
      <c r="AG31" s="47">
        <v>0.0</v>
      </c>
      <c r="AH31" s="47">
        <v>0.0</v>
      </c>
      <c r="AI31" s="47">
        <v>0.0</v>
      </c>
      <c r="AJ31" s="47">
        <v>0.0</v>
      </c>
      <c r="AK31" s="47">
        <v>0.0</v>
      </c>
      <c r="AL31" s="47">
        <v>0.0</v>
      </c>
      <c r="AM31" s="47">
        <v>0.0</v>
      </c>
      <c r="AN31" s="47">
        <v>0.0</v>
      </c>
      <c r="AO31" s="47">
        <v>0.0</v>
      </c>
      <c r="AP31" s="47">
        <v>0.0</v>
      </c>
      <c r="AQ31" s="47">
        <v>0.0</v>
      </c>
      <c r="AR31" s="47">
        <v>0.0</v>
      </c>
      <c r="AS31" s="47">
        <v>0.0</v>
      </c>
      <c r="AT31" s="47">
        <v>0.0</v>
      </c>
      <c r="AU31" s="47">
        <v>0.0</v>
      </c>
      <c r="AV31" s="47">
        <v>0.0</v>
      </c>
      <c r="AW31" s="47">
        <v>0.0</v>
      </c>
      <c r="AX31" s="47">
        <v>0.0</v>
      </c>
      <c r="AY31" s="47">
        <v>0.0</v>
      </c>
      <c r="AZ31" s="47">
        <v>0.0</v>
      </c>
      <c r="BA31" s="47">
        <v>0.0</v>
      </c>
      <c r="BB31" s="47">
        <v>0.0</v>
      </c>
      <c r="BC31" s="47">
        <v>0.0</v>
      </c>
      <c r="BD31" s="47">
        <v>0.0</v>
      </c>
      <c r="BE31" s="47">
        <v>0.0</v>
      </c>
      <c r="BF31" s="47">
        <v>0.0</v>
      </c>
      <c r="BG31" s="47">
        <v>0.0</v>
      </c>
      <c r="BH31" s="47">
        <v>0.0</v>
      </c>
      <c r="BI31" s="47">
        <v>0.0</v>
      </c>
      <c r="BJ31" s="47">
        <v>0.0</v>
      </c>
      <c r="BK31" s="47">
        <v>0.0</v>
      </c>
      <c r="BL31" s="47">
        <v>0.0</v>
      </c>
      <c r="BM31" s="47">
        <v>0.0</v>
      </c>
    </row>
    <row r="32" ht="24.75" customHeight="1">
      <c r="A32" s="1"/>
      <c r="B32" s="1"/>
      <c r="C32" s="46" t="s">
        <v>139</v>
      </c>
      <c r="D32" s="46" t="s">
        <v>129</v>
      </c>
      <c r="E32" s="47">
        <v>0.0</v>
      </c>
      <c r="F32" s="47">
        <v>0.0</v>
      </c>
      <c r="G32" s="47">
        <v>0.0</v>
      </c>
      <c r="H32" s="47">
        <v>0.0</v>
      </c>
      <c r="I32" s="47">
        <v>0.0</v>
      </c>
      <c r="J32" s="47">
        <v>0.0</v>
      </c>
      <c r="K32" s="47">
        <v>0.0</v>
      </c>
      <c r="L32" s="47">
        <v>0.0</v>
      </c>
      <c r="M32" s="47">
        <v>0.0</v>
      </c>
      <c r="N32" s="47">
        <v>0.0</v>
      </c>
      <c r="O32" s="47">
        <v>0.0</v>
      </c>
      <c r="P32" s="47">
        <v>0.0</v>
      </c>
      <c r="Q32" s="47">
        <v>0.0</v>
      </c>
      <c r="R32" s="47">
        <v>0.0</v>
      </c>
      <c r="S32" s="47">
        <v>0.0</v>
      </c>
      <c r="T32" s="47">
        <v>0.0</v>
      </c>
      <c r="U32" s="47">
        <v>0.0</v>
      </c>
      <c r="V32" s="47">
        <v>0.0</v>
      </c>
      <c r="W32" s="47">
        <v>0.0</v>
      </c>
      <c r="X32" s="47">
        <v>0.0</v>
      </c>
      <c r="Y32" s="47">
        <v>0.0</v>
      </c>
      <c r="Z32" s="47">
        <v>0.0</v>
      </c>
      <c r="AA32" s="47">
        <v>0.0</v>
      </c>
      <c r="AB32" s="47">
        <v>0.0</v>
      </c>
      <c r="AC32" s="47">
        <v>0.0</v>
      </c>
      <c r="AD32" s="47">
        <v>0.0</v>
      </c>
      <c r="AE32" s="47">
        <v>0.0</v>
      </c>
      <c r="AF32" s="47">
        <v>0.0</v>
      </c>
      <c r="AG32" s="47">
        <v>0.0</v>
      </c>
      <c r="AH32" s="47">
        <v>0.0</v>
      </c>
      <c r="AI32" s="47">
        <v>0.0</v>
      </c>
      <c r="AJ32" s="47">
        <v>0.0</v>
      </c>
      <c r="AK32" s="47">
        <v>0.0</v>
      </c>
      <c r="AL32" s="47">
        <v>0.0</v>
      </c>
      <c r="AM32" s="47">
        <v>0.0</v>
      </c>
      <c r="AN32" s="47">
        <v>0.0</v>
      </c>
      <c r="AO32" s="47">
        <v>0.0</v>
      </c>
      <c r="AP32" s="47">
        <v>0.0</v>
      </c>
      <c r="AQ32" s="47">
        <v>0.0</v>
      </c>
      <c r="AR32" s="47">
        <v>0.0</v>
      </c>
      <c r="AS32" s="47">
        <v>0.0</v>
      </c>
      <c r="AT32" s="47">
        <v>0.0</v>
      </c>
      <c r="AU32" s="47">
        <v>0.0</v>
      </c>
      <c r="AV32" s="47">
        <v>0.0</v>
      </c>
      <c r="AW32" s="47">
        <v>0.0</v>
      </c>
      <c r="AX32" s="47">
        <v>0.0</v>
      </c>
      <c r="AY32" s="47">
        <v>0.0</v>
      </c>
      <c r="AZ32" s="47">
        <v>0.0</v>
      </c>
      <c r="BA32" s="47">
        <v>0.0</v>
      </c>
      <c r="BB32" s="47">
        <v>0.0</v>
      </c>
      <c r="BC32" s="47">
        <v>0.0</v>
      </c>
      <c r="BD32" s="47">
        <v>0.0</v>
      </c>
      <c r="BE32" s="47">
        <v>0.0</v>
      </c>
      <c r="BF32" s="47">
        <v>0.0</v>
      </c>
      <c r="BG32" s="47">
        <v>0.0</v>
      </c>
      <c r="BH32" s="47">
        <v>0.0</v>
      </c>
      <c r="BI32" s="47">
        <v>0.0</v>
      </c>
      <c r="BJ32" s="47">
        <v>0.0</v>
      </c>
      <c r="BK32" s="47">
        <v>0.0</v>
      </c>
      <c r="BL32" s="47">
        <v>0.0</v>
      </c>
      <c r="BM32" s="47">
        <v>0.0</v>
      </c>
    </row>
    <row r="33" ht="24.75" customHeight="1">
      <c r="A33" s="1"/>
      <c r="B33" s="1"/>
      <c r="C33" s="46" t="s">
        <v>139</v>
      </c>
      <c r="D33" s="46" t="s">
        <v>129</v>
      </c>
      <c r="E33" s="47">
        <v>0.0</v>
      </c>
      <c r="F33" s="47">
        <v>0.0</v>
      </c>
      <c r="G33" s="47">
        <v>0.0</v>
      </c>
      <c r="H33" s="47">
        <v>0.0</v>
      </c>
      <c r="I33" s="47">
        <v>0.0</v>
      </c>
      <c r="J33" s="47">
        <v>0.0</v>
      </c>
      <c r="K33" s="47">
        <v>0.0</v>
      </c>
      <c r="L33" s="47">
        <v>0.0</v>
      </c>
      <c r="M33" s="47">
        <v>0.0</v>
      </c>
      <c r="N33" s="47">
        <v>0.0</v>
      </c>
      <c r="O33" s="47">
        <v>0.0</v>
      </c>
      <c r="P33" s="47">
        <v>0.0</v>
      </c>
      <c r="Q33" s="47">
        <v>0.0</v>
      </c>
      <c r="R33" s="47">
        <v>0.0</v>
      </c>
      <c r="S33" s="47">
        <v>0.0</v>
      </c>
      <c r="T33" s="47">
        <v>0.0</v>
      </c>
      <c r="U33" s="47">
        <v>0.0</v>
      </c>
      <c r="V33" s="47">
        <v>0.0</v>
      </c>
      <c r="W33" s="47">
        <v>0.0</v>
      </c>
      <c r="X33" s="47">
        <v>0.0</v>
      </c>
      <c r="Y33" s="47">
        <v>0.0</v>
      </c>
      <c r="Z33" s="47">
        <v>0.0</v>
      </c>
      <c r="AA33" s="47">
        <v>0.0</v>
      </c>
      <c r="AB33" s="47">
        <v>0.0</v>
      </c>
      <c r="AC33" s="47">
        <v>0.0</v>
      </c>
      <c r="AD33" s="47">
        <v>0.0</v>
      </c>
      <c r="AE33" s="47">
        <v>0.0</v>
      </c>
      <c r="AF33" s="47">
        <v>0.0</v>
      </c>
      <c r="AG33" s="47">
        <v>0.0</v>
      </c>
      <c r="AH33" s="47">
        <v>0.0</v>
      </c>
      <c r="AI33" s="47">
        <v>0.0</v>
      </c>
      <c r="AJ33" s="47">
        <v>0.0</v>
      </c>
      <c r="AK33" s="47">
        <v>0.0</v>
      </c>
      <c r="AL33" s="47">
        <v>0.0</v>
      </c>
      <c r="AM33" s="47">
        <v>0.0</v>
      </c>
      <c r="AN33" s="47">
        <v>0.0</v>
      </c>
      <c r="AO33" s="47">
        <v>0.0</v>
      </c>
      <c r="AP33" s="47">
        <v>0.0</v>
      </c>
      <c r="AQ33" s="47">
        <v>0.0</v>
      </c>
      <c r="AR33" s="47">
        <v>0.0</v>
      </c>
      <c r="AS33" s="47">
        <v>0.0</v>
      </c>
      <c r="AT33" s="47">
        <v>0.0</v>
      </c>
      <c r="AU33" s="47">
        <v>0.0</v>
      </c>
      <c r="AV33" s="47">
        <v>0.0</v>
      </c>
      <c r="AW33" s="47">
        <v>0.0</v>
      </c>
      <c r="AX33" s="47">
        <v>0.0</v>
      </c>
      <c r="AY33" s="47">
        <v>0.0</v>
      </c>
      <c r="AZ33" s="47">
        <v>0.0</v>
      </c>
      <c r="BA33" s="47">
        <v>0.0</v>
      </c>
      <c r="BB33" s="47">
        <v>0.0</v>
      </c>
      <c r="BC33" s="47">
        <v>0.0</v>
      </c>
      <c r="BD33" s="47">
        <v>0.0</v>
      </c>
      <c r="BE33" s="47">
        <v>0.0</v>
      </c>
      <c r="BF33" s="47">
        <v>0.0</v>
      </c>
      <c r="BG33" s="47">
        <v>0.0</v>
      </c>
      <c r="BH33" s="47">
        <v>0.0</v>
      </c>
      <c r="BI33" s="47">
        <v>0.0</v>
      </c>
      <c r="BJ33" s="47">
        <v>0.0</v>
      </c>
      <c r="BK33" s="47">
        <v>0.0</v>
      </c>
      <c r="BL33" s="47">
        <v>0.0</v>
      </c>
      <c r="BM33" s="47">
        <v>0.0</v>
      </c>
    </row>
    <row r="34" ht="24.75" customHeight="1">
      <c r="A34" s="1"/>
      <c r="B34" s="1"/>
      <c r="C34" s="46" t="s">
        <v>139</v>
      </c>
      <c r="D34" s="46" t="s">
        <v>129</v>
      </c>
      <c r="E34" s="47">
        <v>0.0</v>
      </c>
      <c r="F34" s="47">
        <v>0.0</v>
      </c>
      <c r="G34" s="47">
        <v>0.0</v>
      </c>
      <c r="H34" s="47">
        <v>0.0</v>
      </c>
      <c r="I34" s="47">
        <v>0.0</v>
      </c>
      <c r="J34" s="47">
        <v>0.0</v>
      </c>
      <c r="K34" s="47">
        <v>0.0</v>
      </c>
      <c r="L34" s="47">
        <v>0.0</v>
      </c>
      <c r="M34" s="47">
        <v>0.0</v>
      </c>
      <c r="N34" s="47">
        <v>0.0</v>
      </c>
      <c r="O34" s="47">
        <v>0.0</v>
      </c>
      <c r="P34" s="47">
        <v>0.0</v>
      </c>
      <c r="Q34" s="47">
        <v>0.0</v>
      </c>
      <c r="R34" s="47">
        <v>0.0</v>
      </c>
      <c r="S34" s="47">
        <v>0.0</v>
      </c>
      <c r="T34" s="47">
        <v>0.0</v>
      </c>
      <c r="U34" s="47">
        <v>0.0</v>
      </c>
      <c r="V34" s="47">
        <v>0.0</v>
      </c>
      <c r="W34" s="47">
        <v>0.0</v>
      </c>
      <c r="X34" s="47">
        <v>0.0</v>
      </c>
      <c r="Y34" s="47">
        <v>0.0</v>
      </c>
      <c r="Z34" s="47">
        <v>0.0</v>
      </c>
      <c r="AA34" s="47">
        <v>0.0</v>
      </c>
      <c r="AB34" s="47">
        <v>0.0</v>
      </c>
      <c r="AC34" s="47">
        <v>0.0</v>
      </c>
      <c r="AD34" s="47">
        <v>0.0</v>
      </c>
      <c r="AE34" s="47">
        <v>0.0</v>
      </c>
      <c r="AF34" s="47">
        <v>0.0</v>
      </c>
      <c r="AG34" s="47">
        <v>0.0</v>
      </c>
      <c r="AH34" s="47">
        <v>0.0</v>
      </c>
      <c r="AI34" s="47">
        <v>0.0</v>
      </c>
      <c r="AJ34" s="47">
        <v>0.0</v>
      </c>
      <c r="AK34" s="47">
        <v>0.0</v>
      </c>
      <c r="AL34" s="47">
        <v>0.0</v>
      </c>
      <c r="AM34" s="47">
        <v>0.0</v>
      </c>
      <c r="AN34" s="47">
        <v>0.0</v>
      </c>
      <c r="AO34" s="47">
        <v>0.0</v>
      </c>
      <c r="AP34" s="47">
        <v>0.0</v>
      </c>
      <c r="AQ34" s="47">
        <v>0.0</v>
      </c>
      <c r="AR34" s="47">
        <v>0.0</v>
      </c>
      <c r="AS34" s="47">
        <v>0.0</v>
      </c>
      <c r="AT34" s="47">
        <v>0.0</v>
      </c>
      <c r="AU34" s="47">
        <v>0.0</v>
      </c>
      <c r="AV34" s="47">
        <v>0.0</v>
      </c>
      <c r="AW34" s="47">
        <v>0.0</v>
      </c>
      <c r="AX34" s="47">
        <v>0.0</v>
      </c>
      <c r="AY34" s="47">
        <v>0.0</v>
      </c>
      <c r="AZ34" s="47">
        <v>0.0</v>
      </c>
      <c r="BA34" s="47">
        <v>0.0</v>
      </c>
      <c r="BB34" s="47">
        <v>0.0</v>
      </c>
      <c r="BC34" s="47">
        <v>0.0</v>
      </c>
      <c r="BD34" s="47">
        <v>0.0</v>
      </c>
      <c r="BE34" s="47">
        <v>0.0</v>
      </c>
      <c r="BF34" s="47">
        <v>0.0</v>
      </c>
      <c r="BG34" s="47">
        <v>0.0</v>
      </c>
      <c r="BH34" s="47">
        <v>0.0</v>
      </c>
      <c r="BI34" s="47">
        <v>0.0</v>
      </c>
      <c r="BJ34" s="47">
        <v>0.0</v>
      </c>
      <c r="BK34" s="47">
        <v>0.0</v>
      </c>
      <c r="BL34" s="47">
        <v>0.0</v>
      </c>
      <c r="BM34" s="47">
        <v>0.0</v>
      </c>
    </row>
    <row r="35" ht="24.75" customHeight="1">
      <c r="A35" s="1"/>
      <c r="B35" s="1"/>
      <c r="C35" s="46" t="s">
        <v>139</v>
      </c>
      <c r="D35" s="46" t="s">
        <v>129</v>
      </c>
      <c r="E35" s="47">
        <v>0.0</v>
      </c>
      <c r="F35" s="47">
        <v>0.0</v>
      </c>
      <c r="G35" s="47">
        <v>0.0</v>
      </c>
      <c r="H35" s="47">
        <v>0.0</v>
      </c>
      <c r="I35" s="47">
        <v>0.0</v>
      </c>
      <c r="J35" s="47">
        <v>0.0</v>
      </c>
      <c r="K35" s="47">
        <v>0.0</v>
      </c>
      <c r="L35" s="47">
        <v>0.0</v>
      </c>
      <c r="M35" s="47">
        <v>0.0</v>
      </c>
      <c r="N35" s="47">
        <v>0.0</v>
      </c>
      <c r="O35" s="47">
        <v>0.0</v>
      </c>
      <c r="P35" s="47">
        <v>0.0</v>
      </c>
      <c r="Q35" s="47">
        <v>0.0</v>
      </c>
      <c r="R35" s="47">
        <v>0.0</v>
      </c>
      <c r="S35" s="47">
        <v>0.0</v>
      </c>
      <c r="T35" s="47">
        <v>0.0</v>
      </c>
      <c r="U35" s="47">
        <v>0.0</v>
      </c>
      <c r="V35" s="47">
        <v>0.0</v>
      </c>
      <c r="W35" s="47">
        <v>0.0</v>
      </c>
      <c r="X35" s="47">
        <v>0.0</v>
      </c>
      <c r="Y35" s="47">
        <v>0.0</v>
      </c>
      <c r="Z35" s="47">
        <v>0.0</v>
      </c>
      <c r="AA35" s="47">
        <v>0.0</v>
      </c>
      <c r="AB35" s="47">
        <v>0.0</v>
      </c>
      <c r="AC35" s="47">
        <v>0.0</v>
      </c>
      <c r="AD35" s="47">
        <v>0.0</v>
      </c>
      <c r="AE35" s="47">
        <v>0.0</v>
      </c>
      <c r="AF35" s="47">
        <v>0.0</v>
      </c>
      <c r="AG35" s="47">
        <v>0.0</v>
      </c>
      <c r="AH35" s="47">
        <v>0.0</v>
      </c>
      <c r="AI35" s="47">
        <v>0.0</v>
      </c>
      <c r="AJ35" s="47">
        <v>0.0</v>
      </c>
      <c r="AK35" s="47">
        <v>0.0</v>
      </c>
      <c r="AL35" s="47">
        <v>0.0</v>
      </c>
      <c r="AM35" s="47">
        <v>0.0</v>
      </c>
      <c r="AN35" s="47">
        <v>0.0</v>
      </c>
      <c r="AO35" s="47">
        <v>0.0</v>
      </c>
      <c r="AP35" s="47">
        <v>0.0</v>
      </c>
      <c r="AQ35" s="47">
        <v>0.0</v>
      </c>
      <c r="AR35" s="47">
        <v>0.0</v>
      </c>
      <c r="AS35" s="47">
        <v>0.0</v>
      </c>
      <c r="AT35" s="47">
        <v>0.0</v>
      </c>
      <c r="AU35" s="47">
        <v>0.0</v>
      </c>
      <c r="AV35" s="47">
        <v>0.0</v>
      </c>
      <c r="AW35" s="47">
        <v>0.0</v>
      </c>
      <c r="AX35" s="47">
        <v>0.0</v>
      </c>
      <c r="AY35" s="47">
        <v>0.0</v>
      </c>
      <c r="AZ35" s="47">
        <v>0.0</v>
      </c>
      <c r="BA35" s="47">
        <v>0.0</v>
      </c>
      <c r="BB35" s="47">
        <v>0.0</v>
      </c>
      <c r="BC35" s="47">
        <v>0.0</v>
      </c>
      <c r="BD35" s="47">
        <v>0.0</v>
      </c>
      <c r="BE35" s="47">
        <v>0.0</v>
      </c>
      <c r="BF35" s="47">
        <v>0.0</v>
      </c>
      <c r="BG35" s="47">
        <v>0.0</v>
      </c>
      <c r="BH35" s="47">
        <v>0.0</v>
      </c>
      <c r="BI35" s="47">
        <v>0.0</v>
      </c>
      <c r="BJ35" s="47">
        <v>0.0</v>
      </c>
      <c r="BK35" s="47">
        <v>0.0</v>
      </c>
      <c r="BL35" s="47">
        <v>0.0</v>
      </c>
      <c r="BM35" s="47">
        <v>0.0</v>
      </c>
    </row>
    <row r="36" ht="24.75" customHeight="1">
      <c r="A36" s="1"/>
      <c r="B36" s="1"/>
      <c r="C36" s="1"/>
      <c r="D36" s="1"/>
      <c r="E36" s="1"/>
      <c r="F36" s="1"/>
      <c r="G36" s="1"/>
      <c r="H36" s="1"/>
      <c r="I36" s="1"/>
      <c r="J36" s="1"/>
      <c r="K36" s="1"/>
    </row>
    <row r="37" ht="24.75" customHeight="1">
      <c r="A37" s="1"/>
      <c r="B37" s="1"/>
      <c r="C37" s="1"/>
      <c r="D37" s="1"/>
      <c r="E37" s="1"/>
      <c r="F37" s="1"/>
      <c r="G37" s="1"/>
      <c r="H37" s="1"/>
      <c r="I37" s="1"/>
      <c r="J37" s="1"/>
      <c r="K37" s="1"/>
    </row>
    <row r="38" ht="24.75" customHeight="1">
      <c r="A38" s="1"/>
      <c r="B38" s="1"/>
      <c r="C38" s="38" t="s">
        <v>261</v>
      </c>
      <c r="K38" s="1"/>
    </row>
    <row r="39" ht="24.75" customHeight="1">
      <c r="A39" s="1"/>
      <c r="B39" s="1"/>
      <c r="K39" s="1"/>
    </row>
    <row r="40" ht="24.75" customHeight="1">
      <c r="A40" s="1"/>
      <c r="B40" s="1"/>
      <c r="K40" s="1"/>
    </row>
    <row r="41" ht="24.75" customHeight="1">
      <c r="A41" s="1"/>
      <c r="B41" s="1"/>
      <c r="C41" s="1"/>
      <c r="D41" s="1"/>
      <c r="E41" s="1"/>
      <c r="F41" s="1"/>
      <c r="G41" s="1"/>
      <c r="H41" s="1"/>
      <c r="I41" s="1"/>
      <c r="J41" s="1"/>
      <c r="K41" s="1"/>
    </row>
    <row r="42" ht="24.75" customHeight="1">
      <c r="A42" s="1"/>
      <c r="B42" s="1"/>
      <c r="C42" s="1"/>
      <c r="D42" s="1"/>
      <c r="E42" s="1"/>
      <c r="F42" s="1"/>
      <c r="G42" s="1"/>
      <c r="H42" s="1"/>
      <c r="I42" s="1"/>
      <c r="J42" s="1"/>
      <c r="K42" s="1"/>
    </row>
    <row r="43" ht="24.75" customHeight="1">
      <c r="A43" s="1"/>
      <c r="B43" s="1"/>
      <c r="C43" s="1"/>
      <c r="D43" s="1"/>
      <c r="E43" s="1"/>
      <c r="F43" s="1"/>
      <c r="G43" s="1"/>
      <c r="H43" s="1"/>
      <c r="I43" s="1"/>
      <c r="J43" s="1"/>
      <c r="K43" s="1"/>
    </row>
    <row r="44" ht="24.75" customHeight="1">
      <c r="A44" s="1"/>
      <c r="B44" s="1"/>
      <c r="C44" s="1"/>
      <c r="D44" s="1"/>
      <c r="E44" s="1"/>
      <c r="F44" s="1"/>
      <c r="G44" s="1"/>
      <c r="H44" s="1"/>
      <c r="I44" s="1"/>
      <c r="J44" s="1"/>
      <c r="K44" s="1"/>
    </row>
    <row r="45" ht="24.75" customHeight="1">
      <c r="A45" s="1"/>
      <c r="B45" s="1"/>
      <c r="C45" s="1"/>
      <c r="D45" s="1"/>
      <c r="E45" s="1"/>
      <c r="F45" s="1"/>
      <c r="G45" s="1"/>
      <c r="H45" s="1"/>
      <c r="I45" s="1"/>
      <c r="J45" s="1"/>
      <c r="K45" s="1"/>
    </row>
    <row r="46" ht="24.75" customHeight="1">
      <c r="A46" s="1"/>
      <c r="B46" s="1"/>
      <c r="C46" s="1"/>
      <c r="D46" s="1"/>
      <c r="E46" s="1"/>
      <c r="F46" s="1"/>
      <c r="G46" s="1"/>
      <c r="H46" s="1"/>
      <c r="I46" s="1"/>
      <c r="J46" s="1"/>
      <c r="K46" s="1"/>
    </row>
    <row r="47" ht="24.75" customHeight="1">
      <c r="A47" s="1"/>
      <c r="B47" s="1"/>
      <c r="C47" s="1"/>
      <c r="D47" s="1"/>
      <c r="E47" s="1"/>
      <c r="F47" s="1"/>
      <c r="G47" s="1"/>
      <c r="H47" s="1"/>
      <c r="I47" s="1"/>
      <c r="J47" s="1"/>
      <c r="K47" s="1"/>
    </row>
    <row r="48" ht="24.75" customHeight="1">
      <c r="A48" s="1"/>
      <c r="B48" s="1"/>
      <c r="C48" s="1"/>
      <c r="D48" s="1"/>
      <c r="E48" s="1"/>
      <c r="F48" s="1"/>
      <c r="G48" s="1"/>
      <c r="H48" s="1"/>
      <c r="I48" s="1"/>
      <c r="J48" s="1"/>
      <c r="K48" s="1"/>
    </row>
    <row r="49" ht="24.75" customHeight="1">
      <c r="A49" s="1"/>
      <c r="B49" s="1"/>
      <c r="C49" s="1"/>
      <c r="D49" s="1"/>
      <c r="E49" s="1"/>
      <c r="F49" s="1"/>
      <c r="G49" s="1"/>
      <c r="H49" s="1"/>
      <c r="I49" s="1"/>
      <c r="J49" s="1"/>
      <c r="K49" s="1"/>
    </row>
    <row r="50" ht="24.75" customHeight="1">
      <c r="A50" s="1"/>
      <c r="B50" s="1"/>
      <c r="C50" s="1"/>
      <c r="D50" s="1"/>
      <c r="E50" s="1"/>
      <c r="F50" s="1"/>
      <c r="G50" s="1"/>
      <c r="H50" s="1"/>
      <c r="I50" s="1"/>
      <c r="J50" s="1"/>
      <c r="K50" s="1"/>
    </row>
    <row r="51" ht="24.75" customHeight="1">
      <c r="A51" s="1"/>
      <c r="B51" s="1"/>
      <c r="C51" s="1"/>
      <c r="D51" s="1"/>
      <c r="E51" s="1"/>
      <c r="F51" s="1"/>
      <c r="G51" s="1"/>
      <c r="H51" s="1"/>
      <c r="I51" s="1"/>
      <c r="J51" s="1"/>
      <c r="K51" s="1"/>
    </row>
    <row r="52" ht="24.75" customHeight="1">
      <c r="A52" s="1"/>
      <c r="B52" s="1"/>
      <c r="C52" s="1"/>
      <c r="D52" s="1"/>
      <c r="E52" s="1"/>
      <c r="F52" s="1"/>
      <c r="G52" s="1"/>
      <c r="H52" s="1"/>
      <c r="I52" s="1"/>
      <c r="J52" s="1"/>
      <c r="K52" s="1"/>
    </row>
    <row r="53" ht="24.75" customHeight="1">
      <c r="A53" s="1"/>
      <c r="B53" s="1"/>
      <c r="C53" s="1"/>
      <c r="D53" s="1"/>
      <c r="E53" s="1"/>
      <c r="F53" s="1"/>
      <c r="G53" s="1"/>
      <c r="H53" s="1"/>
      <c r="I53" s="1"/>
      <c r="J53" s="1"/>
      <c r="K53" s="1"/>
    </row>
    <row r="54" ht="24.75" customHeight="1">
      <c r="A54" s="1"/>
      <c r="B54" s="1"/>
      <c r="C54" s="1"/>
      <c r="D54" s="1"/>
      <c r="E54" s="1"/>
      <c r="F54" s="1"/>
      <c r="G54" s="1"/>
      <c r="H54" s="1"/>
      <c r="I54" s="1"/>
      <c r="J54" s="1"/>
      <c r="K54" s="1"/>
    </row>
    <row r="55" ht="24.75" customHeight="1">
      <c r="A55" s="1"/>
      <c r="B55" s="1"/>
      <c r="C55" s="1"/>
      <c r="D55" s="1"/>
      <c r="E55" s="1"/>
      <c r="F55" s="1"/>
      <c r="G55" s="1"/>
      <c r="H55" s="1"/>
      <c r="I55" s="1"/>
      <c r="J55" s="1"/>
      <c r="K55" s="1"/>
    </row>
    <row r="56" ht="24.75" customHeight="1">
      <c r="A56" s="1"/>
      <c r="B56" s="1"/>
      <c r="C56" s="1"/>
      <c r="D56" s="1"/>
      <c r="E56" s="1"/>
      <c r="F56" s="1"/>
      <c r="G56" s="1"/>
      <c r="H56" s="1"/>
      <c r="I56" s="1"/>
      <c r="J56" s="1"/>
      <c r="K56" s="1"/>
    </row>
    <row r="57" ht="24.75" customHeight="1">
      <c r="A57" s="1"/>
      <c r="B57" s="1"/>
      <c r="C57" s="1"/>
      <c r="D57" s="1"/>
      <c r="E57" s="1"/>
      <c r="F57" s="1"/>
      <c r="G57" s="1"/>
      <c r="H57" s="1"/>
      <c r="I57" s="1"/>
      <c r="J57" s="1"/>
      <c r="K57" s="1"/>
    </row>
    <row r="58" ht="24.75" customHeight="1">
      <c r="A58" s="1"/>
      <c r="B58" s="1"/>
      <c r="C58" s="1"/>
      <c r="D58" s="1"/>
      <c r="E58" s="1"/>
      <c r="F58" s="1"/>
      <c r="G58" s="1"/>
      <c r="H58" s="1"/>
      <c r="I58" s="1"/>
      <c r="J58" s="1"/>
      <c r="K58" s="1"/>
    </row>
    <row r="59" ht="24.75" customHeight="1">
      <c r="A59" s="1"/>
      <c r="B59" s="1"/>
      <c r="C59" s="1"/>
      <c r="D59" s="1"/>
      <c r="E59" s="1"/>
      <c r="F59" s="1"/>
      <c r="G59" s="1"/>
      <c r="H59" s="1"/>
      <c r="I59" s="1"/>
      <c r="J59" s="1"/>
      <c r="K59" s="1"/>
    </row>
    <row r="60" ht="24.75" customHeight="1">
      <c r="A60" s="1"/>
      <c r="B60" s="1"/>
      <c r="C60" s="1"/>
      <c r="D60" s="1"/>
      <c r="E60" s="1"/>
      <c r="F60" s="1"/>
      <c r="G60" s="1"/>
      <c r="H60" s="1"/>
      <c r="I60" s="1"/>
      <c r="J60" s="1"/>
      <c r="K60" s="1"/>
    </row>
    <row r="61" ht="24.75" customHeight="1">
      <c r="A61" s="1"/>
      <c r="B61" s="1"/>
      <c r="C61" s="1"/>
      <c r="D61" s="1"/>
      <c r="E61" s="1"/>
      <c r="F61" s="1"/>
      <c r="G61" s="1"/>
      <c r="H61" s="1"/>
      <c r="I61" s="1"/>
      <c r="J61" s="1"/>
      <c r="K61" s="1"/>
    </row>
    <row r="62" ht="24.75" customHeight="1">
      <c r="A62" s="1"/>
      <c r="B62" s="1"/>
      <c r="C62" s="1"/>
      <c r="D62" s="1"/>
      <c r="E62" s="1"/>
      <c r="F62" s="1"/>
      <c r="G62" s="1"/>
      <c r="H62" s="1"/>
      <c r="I62" s="1"/>
      <c r="J62" s="1"/>
      <c r="K62" s="1"/>
    </row>
    <row r="63" ht="24.75" customHeight="1">
      <c r="A63" s="1"/>
      <c r="B63" s="1"/>
      <c r="C63" s="1"/>
      <c r="D63" s="1"/>
      <c r="E63" s="1"/>
      <c r="F63" s="1"/>
      <c r="G63" s="1"/>
      <c r="H63" s="1"/>
      <c r="I63" s="1"/>
      <c r="J63" s="1"/>
      <c r="K63" s="1"/>
    </row>
    <row r="64" ht="24.75" customHeight="1">
      <c r="A64" s="1"/>
      <c r="B64" s="1"/>
      <c r="C64" s="1"/>
      <c r="D64" s="1"/>
      <c r="E64" s="1"/>
      <c r="F64" s="1"/>
      <c r="G64" s="1"/>
      <c r="H64" s="1"/>
      <c r="I64" s="1"/>
      <c r="J64" s="1"/>
      <c r="K64" s="1"/>
    </row>
    <row r="65" ht="24.75" customHeight="1">
      <c r="A65" s="1"/>
      <c r="B65" s="1"/>
      <c r="C65" s="1"/>
      <c r="D65" s="1"/>
      <c r="E65" s="1"/>
      <c r="F65" s="1"/>
      <c r="G65" s="1"/>
      <c r="H65" s="1"/>
      <c r="I65" s="1"/>
      <c r="J65" s="1"/>
      <c r="K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38:J40"/>
  </mergeCells>
  <dataValidations>
    <dataValidation type="list" allowBlank="1" sqref="D6:D35">
      <formula1>"Ingreso,Costo fijo,Inversión"</formula1>
    </dataValidation>
  </dataValidations>
  <printOptions/>
  <pageMargins bottom="0.75" footer="0.0" header="0.0" left="0.7" right="0.7" top="0.75"/>
  <pageSetup orientation="landscape"/>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B2C3"/>
    <pageSetUpPr/>
  </sheetPr>
  <sheetViews>
    <sheetView showGridLines="0" workbookViewId="0">
      <pane ySplit="5.0" topLeftCell="A6" activePane="bottomLeft" state="frozen"/>
      <selection activeCell="B7" sqref="B7" pane="bottomLeft"/>
    </sheetView>
  </sheetViews>
  <sheetFormatPr customHeight="1" defaultColWidth="12.63" defaultRowHeight="15.0"/>
  <cols>
    <col customWidth="1" min="1" max="2" width="3.0"/>
    <col customWidth="1" min="3" max="3" width="38.0"/>
    <col customWidth="1" min="4" max="6" width="47.0"/>
    <col customWidth="1" min="7" max="9" width="17.0"/>
    <col customWidth="1" min="10" max="11" width="3.0"/>
    <col customWidth="1" min="12" max="26" width="8.63"/>
  </cols>
  <sheetData>
    <row r="1" ht="24.75" customHeight="1">
      <c r="A1" s="1"/>
      <c r="B1" s="1"/>
      <c r="C1" s="1"/>
      <c r="D1" s="1"/>
      <c r="E1" s="1"/>
      <c r="F1" s="1"/>
      <c r="G1" s="1"/>
      <c r="H1" s="1"/>
      <c r="I1" s="1"/>
      <c r="J1" s="1"/>
      <c r="K1" s="1"/>
    </row>
    <row r="2" ht="24.75" customHeight="1">
      <c r="A2" s="1"/>
      <c r="B2" s="1"/>
      <c r="C2" s="2" t="s">
        <v>141</v>
      </c>
      <c r="D2" s="1"/>
      <c r="E2" s="1"/>
      <c r="F2" s="1"/>
      <c r="G2" s="1"/>
      <c r="H2" s="1"/>
      <c r="I2" s="1"/>
      <c r="J2" s="1"/>
      <c r="K2" s="1"/>
    </row>
    <row r="3" ht="24.75" customHeight="1">
      <c r="A3" s="1"/>
      <c r="B3" s="1"/>
      <c r="C3" s="3"/>
      <c r="D3" s="3"/>
      <c r="E3" s="3"/>
      <c r="F3" s="3"/>
      <c r="G3" s="3"/>
      <c r="H3" s="3"/>
      <c r="I3" s="3"/>
      <c r="J3" s="1"/>
      <c r="K3" s="1"/>
    </row>
    <row r="4" ht="24.75" customHeight="1">
      <c r="A4" s="1"/>
      <c r="B4" s="1"/>
      <c r="C4" s="1"/>
      <c r="D4" s="1"/>
      <c r="E4" s="1"/>
      <c r="F4" s="1"/>
      <c r="G4" s="1"/>
      <c r="H4" s="1"/>
      <c r="I4" s="1"/>
      <c r="J4" s="1"/>
      <c r="K4" s="1"/>
    </row>
    <row r="5" ht="30.0" customHeight="1">
      <c r="A5" s="1"/>
      <c r="B5" s="1"/>
      <c r="C5" s="28" t="s">
        <v>23</v>
      </c>
      <c r="D5" s="28" t="s">
        <v>144</v>
      </c>
      <c r="E5" s="28" t="s">
        <v>145</v>
      </c>
      <c r="F5" s="28" t="s">
        <v>146</v>
      </c>
      <c r="G5" s="9"/>
      <c r="H5" s="9"/>
      <c r="I5" s="9"/>
      <c r="J5" s="1"/>
      <c r="K5" s="1"/>
    </row>
    <row r="6" ht="67.5" customHeight="1">
      <c r="A6" s="1"/>
      <c r="B6" s="1"/>
      <c r="C6" s="48" t="s">
        <v>98</v>
      </c>
      <c r="D6" s="48" t="s">
        <v>152</v>
      </c>
      <c r="E6" s="48" t="s">
        <v>153</v>
      </c>
      <c r="F6" s="48" t="s">
        <v>154</v>
      </c>
      <c r="G6" s="1"/>
      <c r="H6" s="1"/>
      <c r="I6" s="1"/>
      <c r="J6" s="1"/>
      <c r="K6" s="1"/>
    </row>
    <row r="7" ht="67.5" customHeight="1">
      <c r="A7" s="1"/>
      <c r="B7" s="1"/>
      <c r="C7" s="48" t="s">
        <v>155</v>
      </c>
      <c r="D7" s="48" t="s">
        <v>156</v>
      </c>
      <c r="E7" s="48" t="s">
        <v>157</v>
      </c>
      <c r="F7" s="48" t="s">
        <v>158</v>
      </c>
      <c r="G7" s="1"/>
      <c r="H7" s="1"/>
      <c r="I7" s="1"/>
      <c r="J7" s="1"/>
      <c r="K7" s="1"/>
    </row>
    <row r="8" ht="67.5" customHeight="1">
      <c r="A8" s="1"/>
      <c r="B8" s="1"/>
      <c r="C8" s="48" t="s">
        <v>114</v>
      </c>
      <c r="D8" s="48" t="s">
        <v>159</v>
      </c>
      <c r="E8" s="48" t="s">
        <v>160</v>
      </c>
      <c r="F8" s="48" t="s">
        <v>161</v>
      </c>
      <c r="G8" s="1"/>
      <c r="H8" s="1"/>
      <c r="I8" s="1"/>
      <c r="J8" s="1"/>
      <c r="K8" s="1"/>
    </row>
    <row r="9" ht="67.5" customHeight="1">
      <c r="A9" s="1"/>
      <c r="B9" s="1"/>
      <c r="C9" s="48" t="s">
        <v>126</v>
      </c>
      <c r="D9" s="48" t="s">
        <v>162</v>
      </c>
      <c r="E9" s="48" t="s">
        <v>163</v>
      </c>
      <c r="F9" s="48" t="s">
        <v>164</v>
      </c>
      <c r="G9" s="1"/>
      <c r="H9" s="1"/>
      <c r="I9" s="1"/>
      <c r="J9" s="1"/>
      <c r="K9" s="1"/>
    </row>
    <row r="10" ht="67.5" customHeight="1">
      <c r="A10" s="1"/>
      <c r="B10" s="1"/>
      <c r="C10" s="48" t="s">
        <v>165</v>
      </c>
      <c r="D10" s="48" t="s">
        <v>166</v>
      </c>
      <c r="E10" s="48" t="s">
        <v>167</v>
      </c>
      <c r="F10" s="48" t="s">
        <v>168</v>
      </c>
      <c r="G10" s="1"/>
      <c r="H10" s="1"/>
      <c r="I10" s="1"/>
      <c r="J10" s="1"/>
      <c r="K10" s="1"/>
    </row>
    <row r="11" ht="67.5" customHeight="1">
      <c r="A11" s="1"/>
      <c r="B11" s="1"/>
      <c r="C11" s="48" t="s">
        <v>169</v>
      </c>
      <c r="D11" s="48" t="s">
        <v>170</v>
      </c>
      <c r="E11" s="48" t="s">
        <v>171</v>
      </c>
      <c r="F11" s="48" t="s">
        <v>172</v>
      </c>
      <c r="G11" s="1"/>
      <c r="H11" s="1"/>
      <c r="I11" s="1"/>
      <c r="J11" s="1"/>
      <c r="K11" s="1"/>
    </row>
    <row r="12" ht="67.5" customHeight="1">
      <c r="A12" s="1"/>
      <c r="B12" s="1"/>
      <c r="C12" s="48" t="s">
        <v>173</v>
      </c>
      <c r="D12" s="48" t="s">
        <v>174</v>
      </c>
      <c r="E12" s="48" t="s">
        <v>175</v>
      </c>
      <c r="F12" s="48" t="s">
        <v>176</v>
      </c>
      <c r="G12" s="1"/>
      <c r="H12" s="1"/>
      <c r="I12" s="1"/>
      <c r="J12" s="1"/>
      <c r="K12" s="1"/>
    </row>
    <row r="13" ht="67.5" customHeight="1">
      <c r="A13" s="1"/>
      <c r="B13" s="1"/>
      <c r="C13" s="48" t="s">
        <v>177</v>
      </c>
      <c r="D13" s="48" t="s">
        <v>178</v>
      </c>
      <c r="E13" s="48" t="s">
        <v>179</v>
      </c>
      <c r="F13" s="48" t="s">
        <v>180</v>
      </c>
      <c r="G13" s="1"/>
      <c r="H13" s="1"/>
      <c r="I13" s="1"/>
      <c r="J13" s="1"/>
      <c r="K13" s="1"/>
    </row>
    <row r="14" ht="67.5" customHeight="1">
      <c r="A14" s="1"/>
      <c r="B14" s="1"/>
      <c r="C14" s="48" t="s">
        <v>181</v>
      </c>
      <c r="D14" s="48" t="s">
        <v>182</v>
      </c>
      <c r="E14" s="48" t="s">
        <v>183</v>
      </c>
      <c r="F14" s="48" t="s">
        <v>184</v>
      </c>
      <c r="G14" s="1"/>
      <c r="H14" s="1"/>
      <c r="I14" s="1"/>
      <c r="J14" s="1"/>
      <c r="K14" s="1"/>
    </row>
    <row r="15" ht="67.5" customHeight="1">
      <c r="A15" s="1"/>
      <c r="B15" s="1"/>
      <c r="C15" s="48" t="s">
        <v>185</v>
      </c>
      <c r="D15" s="48" t="s">
        <v>186</v>
      </c>
      <c r="E15" s="48" t="s">
        <v>187</v>
      </c>
      <c r="F15" s="48" t="s">
        <v>188</v>
      </c>
      <c r="G15" s="1"/>
      <c r="H15" s="1"/>
      <c r="I15" s="1"/>
      <c r="J15" s="1"/>
      <c r="K15" s="1"/>
    </row>
    <row r="16" ht="67.5" customHeight="1">
      <c r="A16" s="1"/>
      <c r="B16" s="1"/>
      <c r="C16" s="48" t="s">
        <v>189</v>
      </c>
      <c r="D16" s="48" t="s">
        <v>190</v>
      </c>
      <c r="E16" s="48" t="s">
        <v>191</v>
      </c>
      <c r="F16" s="48" t="s">
        <v>192</v>
      </c>
      <c r="G16" s="1"/>
      <c r="H16" s="1"/>
      <c r="I16" s="1"/>
      <c r="J16" s="1"/>
      <c r="K16" s="1"/>
    </row>
    <row r="17" ht="67.5" customHeight="1">
      <c r="A17" s="1"/>
      <c r="B17" s="1"/>
      <c r="C17" s="48" t="s">
        <v>116</v>
      </c>
      <c r="D17" s="48" t="s">
        <v>194</v>
      </c>
      <c r="E17" s="48" t="s">
        <v>195</v>
      </c>
      <c r="F17" s="48" t="s">
        <v>196</v>
      </c>
      <c r="G17" s="1"/>
      <c r="H17" s="1"/>
      <c r="I17" s="1"/>
      <c r="J17" s="1"/>
      <c r="K17" s="1"/>
    </row>
    <row r="18" ht="67.5" customHeight="1">
      <c r="A18" s="1"/>
      <c r="B18" s="1"/>
      <c r="C18" s="48" t="s">
        <v>197</v>
      </c>
      <c r="D18" s="48" t="s">
        <v>198</v>
      </c>
      <c r="E18" s="48" t="s">
        <v>199</v>
      </c>
      <c r="F18" s="48" t="s">
        <v>200</v>
      </c>
      <c r="G18" s="1"/>
      <c r="H18" s="1"/>
      <c r="I18" s="1"/>
      <c r="J18" s="1"/>
      <c r="K18" s="1"/>
    </row>
    <row r="19" ht="67.5" customHeight="1">
      <c r="A19" s="1"/>
      <c r="B19" s="1"/>
      <c r="C19" s="48" t="s">
        <v>202</v>
      </c>
      <c r="D19" s="48" t="s">
        <v>203</v>
      </c>
      <c r="E19" s="48" t="s">
        <v>204</v>
      </c>
      <c r="F19" s="48" t="s">
        <v>205</v>
      </c>
      <c r="G19" s="1"/>
      <c r="H19" s="1"/>
      <c r="I19" s="1"/>
      <c r="J19" s="1"/>
      <c r="K19" s="1"/>
    </row>
    <row r="20" ht="67.5" customHeight="1">
      <c r="A20" s="1"/>
      <c r="B20" s="1"/>
      <c r="C20" s="48" t="s">
        <v>206</v>
      </c>
      <c r="D20" s="48" t="s">
        <v>207</v>
      </c>
      <c r="E20" s="48" t="s">
        <v>208</v>
      </c>
      <c r="F20" s="48" t="s">
        <v>209</v>
      </c>
      <c r="G20" s="1"/>
      <c r="H20" s="1"/>
      <c r="I20" s="1"/>
      <c r="J20" s="1"/>
      <c r="K20" s="1"/>
    </row>
    <row r="21" ht="67.5" customHeight="1">
      <c r="A21" s="1"/>
      <c r="B21" s="1"/>
      <c r="C21" s="48" t="s">
        <v>210</v>
      </c>
      <c r="D21" s="48" t="s">
        <v>211</v>
      </c>
      <c r="E21" s="48" t="s">
        <v>212</v>
      </c>
      <c r="F21" s="48" t="s">
        <v>213</v>
      </c>
      <c r="G21" s="1"/>
      <c r="H21" s="1"/>
      <c r="I21" s="1"/>
      <c r="J21" s="1"/>
      <c r="K21" s="1"/>
    </row>
    <row r="22" ht="67.5" customHeight="1">
      <c r="A22" s="1"/>
      <c r="B22" s="1"/>
      <c r="C22" s="48" t="s">
        <v>132</v>
      </c>
      <c r="D22" s="48" t="s">
        <v>214</v>
      </c>
      <c r="E22" s="48" t="s">
        <v>215</v>
      </c>
      <c r="F22" s="48" t="s">
        <v>216</v>
      </c>
      <c r="G22" s="1"/>
      <c r="H22" s="1"/>
      <c r="I22" s="1"/>
      <c r="J22" s="1"/>
      <c r="K22" s="1"/>
    </row>
    <row r="23" ht="67.5" customHeight="1">
      <c r="A23" s="1"/>
      <c r="B23" s="1"/>
      <c r="C23" s="48" t="s">
        <v>217</v>
      </c>
      <c r="D23" s="48" t="s">
        <v>218</v>
      </c>
      <c r="E23" s="48" t="s">
        <v>219</v>
      </c>
      <c r="F23" s="48" t="s">
        <v>220</v>
      </c>
      <c r="G23" s="1"/>
      <c r="H23" s="1"/>
      <c r="I23" s="1"/>
      <c r="J23" s="1"/>
      <c r="K23" s="1"/>
    </row>
    <row r="24" ht="24.75" customHeight="1">
      <c r="A24" s="1"/>
      <c r="B24" s="1"/>
      <c r="C24" s="1"/>
      <c r="D24" s="1"/>
      <c r="E24" s="1"/>
      <c r="F24" s="1"/>
      <c r="G24" s="1"/>
      <c r="H24" s="1"/>
      <c r="I24" s="1"/>
      <c r="J24" s="1"/>
      <c r="K24" s="1"/>
    </row>
    <row r="25" ht="24.75" customHeight="1">
      <c r="A25" s="1"/>
      <c r="B25" s="1"/>
      <c r="C25" s="1"/>
      <c r="D25" s="1"/>
      <c r="E25" s="1"/>
      <c r="F25" s="1"/>
      <c r="G25" s="1"/>
      <c r="H25" s="1"/>
      <c r="I25" s="1"/>
      <c r="J25" s="1"/>
      <c r="K25" s="1"/>
    </row>
    <row r="26" ht="24.75" customHeight="1">
      <c r="A26" s="1"/>
      <c r="B26" s="1"/>
      <c r="C26" s="1"/>
      <c r="D26" s="1"/>
      <c r="E26" s="1"/>
      <c r="F26" s="1"/>
      <c r="G26" s="1"/>
      <c r="H26" s="1"/>
      <c r="I26" s="1"/>
      <c r="J26" s="1"/>
      <c r="K26" s="1"/>
    </row>
    <row r="27" ht="24.75" customHeight="1">
      <c r="A27" s="1"/>
      <c r="B27" s="1"/>
      <c r="C27" s="1"/>
      <c r="D27" s="1"/>
      <c r="E27" s="1"/>
      <c r="F27" s="1"/>
      <c r="G27" s="1"/>
      <c r="H27" s="1"/>
      <c r="I27" s="1"/>
      <c r="J27" s="1"/>
      <c r="K27" s="1"/>
    </row>
    <row r="28" ht="24.75" customHeight="1">
      <c r="A28" s="1"/>
      <c r="B28" s="1"/>
      <c r="C28" s="1"/>
      <c r="D28" s="1"/>
      <c r="E28" s="1"/>
      <c r="F28" s="1"/>
      <c r="G28" s="1"/>
      <c r="H28" s="1"/>
      <c r="I28" s="1"/>
      <c r="J28" s="1"/>
      <c r="K28" s="1"/>
    </row>
    <row r="29" ht="24.75" customHeight="1">
      <c r="A29" s="1"/>
      <c r="B29" s="1"/>
      <c r="C29" s="1"/>
      <c r="D29" s="1"/>
      <c r="E29" s="1"/>
      <c r="F29" s="1"/>
      <c r="G29" s="1"/>
      <c r="H29" s="1"/>
      <c r="I29" s="1"/>
      <c r="J29" s="1"/>
      <c r="K29" s="1"/>
    </row>
    <row r="30" ht="24.75" customHeight="1">
      <c r="A30" s="1"/>
      <c r="B30" s="1"/>
      <c r="C30" s="1"/>
      <c r="D30" s="1"/>
      <c r="E30" s="1"/>
      <c r="F30" s="1"/>
      <c r="G30" s="1"/>
      <c r="H30" s="1"/>
      <c r="I30" s="1"/>
      <c r="J30" s="1"/>
      <c r="K30" s="1"/>
    </row>
    <row r="31" ht="24.75" customHeight="1">
      <c r="A31" s="1"/>
      <c r="B31" s="1"/>
      <c r="C31" s="1"/>
      <c r="D31" s="1"/>
      <c r="E31" s="1"/>
      <c r="F31" s="1"/>
      <c r="G31" s="1"/>
      <c r="H31" s="1"/>
      <c r="I31" s="1"/>
      <c r="J31" s="1"/>
      <c r="K31" s="1"/>
    </row>
    <row r="32" ht="24.75" customHeight="1">
      <c r="A32" s="1"/>
      <c r="B32" s="1"/>
      <c r="C32" s="1"/>
      <c r="D32" s="1"/>
      <c r="E32" s="1"/>
      <c r="F32" s="1"/>
      <c r="G32" s="1"/>
      <c r="H32" s="1"/>
      <c r="I32" s="1"/>
      <c r="J32" s="1"/>
      <c r="K32" s="1"/>
    </row>
    <row r="33" ht="24.75" customHeight="1">
      <c r="A33" s="1"/>
      <c r="B33" s="1"/>
      <c r="C33" s="1"/>
      <c r="D33" s="1"/>
      <c r="E33" s="1"/>
      <c r="F33" s="1"/>
      <c r="G33" s="1"/>
      <c r="H33" s="1"/>
      <c r="I33" s="1"/>
      <c r="J33" s="1"/>
      <c r="K33" s="1"/>
    </row>
    <row r="34" ht="24.75" customHeight="1">
      <c r="A34" s="1"/>
      <c r="B34" s="1"/>
      <c r="C34" s="1"/>
      <c r="D34" s="1"/>
      <c r="E34" s="1"/>
      <c r="F34" s="1"/>
      <c r="G34" s="1"/>
      <c r="H34" s="1"/>
      <c r="I34" s="1"/>
      <c r="J34" s="1"/>
      <c r="K34" s="1"/>
    </row>
    <row r="35" ht="24.75" customHeight="1">
      <c r="A35" s="1"/>
      <c r="B35" s="1"/>
      <c r="C35" s="1"/>
      <c r="D35" s="1"/>
      <c r="E35" s="1"/>
      <c r="F35" s="1"/>
      <c r="G35" s="1"/>
      <c r="H35" s="1"/>
      <c r="I35" s="1"/>
      <c r="J35" s="1"/>
      <c r="K35" s="1"/>
    </row>
    <row r="36" ht="24.75" customHeight="1">
      <c r="A36" s="1"/>
      <c r="B36" s="1"/>
      <c r="C36" s="1"/>
      <c r="D36" s="1"/>
      <c r="E36" s="1"/>
      <c r="F36" s="1"/>
      <c r="G36" s="1"/>
      <c r="H36" s="1"/>
      <c r="I36" s="1"/>
      <c r="J36" s="1"/>
      <c r="K36" s="1"/>
    </row>
    <row r="37" ht="24.75" customHeight="1">
      <c r="A37" s="1"/>
      <c r="B37" s="1"/>
      <c r="C37" s="1"/>
      <c r="D37" s="1"/>
      <c r="E37" s="1"/>
      <c r="F37" s="1"/>
      <c r="G37" s="1"/>
      <c r="H37" s="1"/>
      <c r="I37" s="1"/>
      <c r="J37" s="1"/>
      <c r="K37" s="1"/>
    </row>
    <row r="38" ht="24.75" customHeight="1">
      <c r="A38" s="1"/>
      <c r="B38" s="1"/>
      <c r="C38" s="1"/>
      <c r="D38" s="1"/>
      <c r="E38" s="1"/>
      <c r="F38" s="1"/>
      <c r="G38" s="1"/>
      <c r="H38" s="1"/>
      <c r="I38" s="1"/>
      <c r="J38" s="1"/>
      <c r="K38" s="1"/>
    </row>
    <row r="39" ht="24.75" customHeight="1">
      <c r="A39" s="1"/>
      <c r="B39" s="1"/>
      <c r="C39" s="1"/>
      <c r="D39" s="1"/>
      <c r="E39" s="1"/>
      <c r="F39" s="1"/>
      <c r="G39" s="1"/>
      <c r="H39" s="1"/>
      <c r="I39" s="1"/>
      <c r="J39" s="1"/>
      <c r="K39" s="1"/>
    </row>
    <row r="40" ht="24.75" customHeight="1">
      <c r="A40" s="1"/>
      <c r="B40" s="1"/>
      <c r="C40" s="1"/>
      <c r="D40" s="1"/>
      <c r="E40" s="1"/>
      <c r="F40" s="1"/>
      <c r="G40" s="1"/>
      <c r="H40" s="1"/>
      <c r="I40" s="1"/>
      <c r="J40" s="1"/>
      <c r="K40" s="1"/>
    </row>
    <row r="41" ht="24.75" customHeight="1">
      <c r="A41" s="1"/>
      <c r="B41" s="1"/>
      <c r="C41" s="1"/>
      <c r="D41" s="1"/>
      <c r="E41" s="1"/>
      <c r="F41" s="1"/>
      <c r="G41" s="1"/>
      <c r="H41" s="1"/>
      <c r="I41" s="1"/>
      <c r="J41" s="1"/>
      <c r="K41" s="1"/>
    </row>
    <row r="42" ht="24.75" customHeight="1">
      <c r="A42" s="1"/>
      <c r="B42" s="1"/>
      <c r="C42" s="1"/>
      <c r="D42" s="1"/>
      <c r="E42" s="1"/>
      <c r="F42" s="1"/>
      <c r="G42" s="1"/>
      <c r="H42" s="1"/>
      <c r="I42" s="1"/>
      <c r="J42" s="1"/>
      <c r="K42" s="1"/>
    </row>
    <row r="43" ht="24.75" customHeight="1">
      <c r="A43" s="1"/>
      <c r="B43" s="1"/>
      <c r="C43" s="1"/>
      <c r="D43" s="1"/>
      <c r="E43" s="1"/>
      <c r="F43" s="1"/>
      <c r="G43" s="1"/>
      <c r="H43" s="1"/>
      <c r="I43" s="1"/>
      <c r="J43" s="1"/>
      <c r="K43" s="1"/>
    </row>
    <row r="44" ht="24.75" customHeight="1">
      <c r="A44" s="1"/>
      <c r="B44" s="1"/>
      <c r="C44" s="1"/>
      <c r="D44" s="1"/>
      <c r="E44" s="1"/>
      <c r="F44" s="1"/>
      <c r="G44" s="1"/>
      <c r="H44" s="1"/>
      <c r="I44" s="1"/>
      <c r="J44" s="1"/>
      <c r="K44" s="1"/>
    </row>
    <row r="45" ht="24.75" customHeight="1">
      <c r="A45" s="1"/>
      <c r="B45" s="1"/>
      <c r="C45" s="1"/>
      <c r="D45" s="1"/>
      <c r="E45" s="1"/>
      <c r="F45" s="1"/>
      <c r="G45" s="1"/>
      <c r="H45" s="1"/>
      <c r="I45" s="1"/>
      <c r="J45" s="1"/>
      <c r="K45" s="1"/>
    </row>
    <row r="46" ht="24.75" customHeight="1">
      <c r="A46" s="1"/>
      <c r="B46" s="1"/>
      <c r="C46" s="1"/>
      <c r="D46" s="1"/>
      <c r="E46" s="1"/>
      <c r="F46" s="1"/>
      <c r="G46" s="1"/>
      <c r="H46" s="1"/>
      <c r="I46" s="1"/>
      <c r="J46" s="1"/>
      <c r="K46" s="1"/>
    </row>
    <row r="47" ht="24.75" customHeight="1">
      <c r="A47" s="1"/>
      <c r="B47" s="1"/>
      <c r="C47" s="1"/>
      <c r="D47" s="1"/>
      <c r="E47" s="1"/>
      <c r="F47" s="1"/>
      <c r="G47" s="1"/>
      <c r="H47" s="1"/>
      <c r="I47" s="1"/>
      <c r="J47" s="1"/>
      <c r="K47" s="1"/>
    </row>
    <row r="48" ht="24.75" customHeight="1">
      <c r="A48" s="1"/>
      <c r="B48" s="1"/>
      <c r="C48" s="1"/>
      <c r="D48" s="1"/>
      <c r="E48" s="1"/>
      <c r="F48" s="1"/>
      <c r="G48" s="1"/>
      <c r="H48" s="1"/>
      <c r="I48" s="1"/>
      <c r="J48" s="1"/>
      <c r="K48" s="1"/>
    </row>
    <row r="49" ht="24.75" customHeight="1">
      <c r="A49" s="1"/>
      <c r="B49" s="1"/>
      <c r="C49" s="1"/>
      <c r="D49" s="1"/>
      <c r="E49" s="1"/>
      <c r="F49" s="1"/>
      <c r="G49" s="1"/>
      <c r="H49" s="1"/>
      <c r="I49" s="1"/>
      <c r="J49" s="1"/>
      <c r="K49" s="1"/>
    </row>
    <row r="50" ht="24.75" customHeight="1">
      <c r="A50" s="1"/>
      <c r="B50" s="1"/>
      <c r="C50" s="1"/>
      <c r="D50" s="1"/>
      <c r="E50" s="1"/>
      <c r="F50" s="1"/>
      <c r="G50" s="1"/>
      <c r="H50" s="1"/>
      <c r="I50" s="1"/>
      <c r="J50" s="1"/>
      <c r="K50" s="1"/>
    </row>
    <row r="51" ht="24.75" customHeight="1">
      <c r="A51" s="1"/>
      <c r="B51" s="1"/>
      <c r="C51" s="1"/>
      <c r="D51" s="1"/>
      <c r="E51" s="1"/>
      <c r="F51" s="1"/>
      <c r="G51" s="1"/>
      <c r="H51" s="1"/>
      <c r="I51" s="1"/>
      <c r="J51" s="1"/>
      <c r="K51" s="1"/>
    </row>
    <row r="52" ht="24.75" customHeight="1">
      <c r="A52" s="1"/>
      <c r="B52" s="1"/>
      <c r="C52" s="1"/>
      <c r="D52" s="1"/>
      <c r="E52" s="1"/>
      <c r="F52" s="1"/>
      <c r="G52" s="1"/>
      <c r="H52" s="1"/>
      <c r="I52" s="1"/>
      <c r="J52" s="1"/>
      <c r="K52" s="1"/>
    </row>
    <row r="53" ht="24.75" customHeight="1">
      <c r="A53" s="1"/>
      <c r="B53" s="1"/>
      <c r="C53" s="1"/>
      <c r="D53" s="1"/>
      <c r="E53" s="1"/>
      <c r="F53" s="1"/>
      <c r="G53" s="1"/>
      <c r="H53" s="1"/>
      <c r="I53" s="1"/>
      <c r="J53" s="1"/>
      <c r="K53" s="1"/>
    </row>
    <row r="54" ht="24.75" customHeight="1">
      <c r="A54" s="1"/>
      <c r="B54" s="1"/>
      <c r="C54" s="1"/>
      <c r="D54" s="1"/>
      <c r="E54" s="1"/>
      <c r="F54" s="1"/>
      <c r="G54" s="1"/>
      <c r="H54" s="1"/>
      <c r="I54" s="1"/>
      <c r="J54" s="1"/>
      <c r="K54" s="1"/>
    </row>
    <row r="55" ht="24.75" customHeight="1">
      <c r="A55" s="1"/>
      <c r="B55" s="1"/>
      <c r="C55" s="1"/>
      <c r="D55" s="1"/>
      <c r="E55" s="1"/>
      <c r="F55" s="1"/>
      <c r="G55" s="1"/>
      <c r="H55" s="1"/>
      <c r="I55" s="1"/>
      <c r="J55" s="1"/>
      <c r="K55" s="1"/>
    </row>
    <row r="56" ht="24.75" customHeight="1">
      <c r="A56" s="1"/>
      <c r="B56" s="1"/>
      <c r="C56" s="1"/>
      <c r="D56" s="1"/>
      <c r="E56" s="1"/>
      <c r="F56" s="1"/>
      <c r="G56" s="1"/>
      <c r="H56" s="1"/>
      <c r="I56" s="1"/>
      <c r="J56" s="1"/>
      <c r="K56" s="1"/>
    </row>
    <row r="57" ht="24.75" customHeight="1">
      <c r="A57" s="1"/>
      <c r="B57" s="1"/>
      <c r="C57" s="1"/>
      <c r="D57" s="1"/>
      <c r="E57" s="1"/>
      <c r="F57" s="1"/>
      <c r="G57" s="1"/>
      <c r="H57" s="1"/>
      <c r="I57" s="1"/>
      <c r="J57" s="1"/>
      <c r="K57" s="1"/>
    </row>
    <row r="58" ht="24.75" customHeight="1">
      <c r="A58" s="1"/>
      <c r="B58" s="1"/>
      <c r="C58" s="1"/>
      <c r="D58" s="1"/>
      <c r="E58" s="1"/>
      <c r="F58" s="1"/>
      <c r="G58" s="1"/>
      <c r="H58" s="1"/>
      <c r="I58" s="1"/>
      <c r="J58" s="1"/>
      <c r="K58" s="1"/>
    </row>
    <row r="59" ht="24.75" customHeight="1">
      <c r="A59" s="1"/>
      <c r="B59" s="1"/>
      <c r="C59" s="1"/>
      <c r="D59" s="1"/>
      <c r="E59" s="1"/>
      <c r="F59" s="1"/>
      <c r="G59" s="1"/>
      <c r="H59" s="1"/>
      <c r="I59" s="1"/>
      <c r="J59" s="1"/>
      <c r="K59" s="1"/>
    </row>
    <row r="60" ht="24.75" customHeight="1">
      <c r="A60" s="1"/>
      <c r="B60" s="1"/>
      <c r="C60" s="1"/>
      <c r="D60" s="1"/>
      <c r="E60" s="1"/>
      <c r="F60" s="1"/>
      <c r="G60" s="1"/>
      <c r="H60" s="1"/>
      <c r="I60" s="1"/>
      <c r="J60" s="1"/>
      <c r="K60" s="1"/>
    </row>
    <row r="61" ht="24.75" customHeight="1">
      <c r="A61" s="1"/>
      <c r="B61" s="1"/>
      <c r="C61" s="1"/>
      <c r="D61" s="1"/>
      <c r="E61" s="1"/>
      <c r="F61" s="1"/>
      <c r="G61" s="1"/>
      <c r="H61" s="1"/>
      <c r="I61" s="1"/>
      <c r="J61" s="1"/>
      <c r="K61" s="1"/>
    </row>
    <row r="62" ht="24.75" customHeight="1">
      <c r="A62" s="1"/>
      <c r="B62" s="1"/>
      <c r="C62" s="1"/>
      <c r="D62" s="1"/>
      <c r="E62" s="1"/>
      <c r="F62" s="1"/>
      <c r="G62" s="1"/>
      <c r="H62" s="1"/>
      <c r="I62" s="1"/>
      <c r="J62" s="1"/>
      <c r="K62" s="1"/>
    </row>
    <row r="63" ht="24.75" customHeight="1">
      <c r="A63" s="1"/>
      <c r="B63" s="1"/>
      <c r="C63" s="1"/>
      <c r="D63" s="1"/>
      <c r="E63" s="1"/>
      <c r="F63" s="1"/>
      <c r="G63" s="1"/>
      <c r="H63" s="1"/>
      <c r="I63" s="1"/>
      <c r="J63" s="1"/>
      <c r="K63" s="1"/>
    </row>
    <row r="64" ht="24.75" customHeight="1">
      <c r="A64" s="1"/>
      <c r="B64" s="1"/>
      <c r="C64" s="1"/>
      <c r="D64" s="1"/>
      <c r="E64" s="1"/>
      <c r="F64" s="1"/>
      <c r="G64" s="1"/>
      <c r="H64" s="1"/>
      <c r="I64" s="1"/>
      <c r="J64" s="1"/>
      <c r="K64" s="1"/>
    </row>
    <row r="65" ht="24.75" customHeight="1">
      <c r="A65" s="1"/>
      <c r="B65" s="1"/>
      <c r="C65" s="1"/>
      <c r="D65" s="1"/>
      <c r="E65" s="1"/>
      <c r="F65" s="1"/>
      <c r="G65" s="1"/>
      <c r="H65" s="1"/>
      <c r="I65" s="1"/>
      <c r="J65" s="1"/>
      <c r="K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B2C3"/>
    <pageSetUpPr/>
  </sheetPr>
  <sheetViews>
    <sheetView showGridLines="0" workbookViewId="0"/>
  </sheetViews>
  <sheetFormatPr customHeight="1" defaultColWidth="12.63" defaultRowHeight="15.0"/>
  <cols>
    <col customWidth="1" min="1" max="2" width="3.0"/>
    <col customWidth="1" min="3" max="3" width="38.0"/>
    <col customWidth="1" min="4" max="5" width="17.0"/>
    <col customWidth="1" min="6" max="6" width="64.0"/>
    <col customWidth="1" min="7" max="9" width="17.0"/>
    <col customWidth="1" min="10" max="11" width="3.0"/>
    <col customWidth="1" min="12" max="26" width="8.63"/>
  </cols>
  <sheetData>
    <row r="1" ht="24.75" customHeight="1">
      <c r="A1" s="1"/>
      <c r="B1" s="1"/>
      <c r="C1" s="1"/>
      <c r="D1" s="1"/>
      <c r="E1" s="1"/>
      <c r="F1" s="1"/>
      <c r="G1" s="1"/>
      <c r="H1" s="1"/>
      <c r="I1" s="1"/>
      <c r="J1" s="1"/>
      <c r="K1" s="1"/>
    </row>
    <row r="2" ht="24.75" customHeight="1">
      <c r="A2" s="1"/>
      <c r="B2" s="1"/>
      <c r="C2" s="2" t="s">
        <v>142</v>
      </c>
      <c r="D2" s="1"/>
      <c r="E2" s="1"/>
      <c r="F2" s="1"/>
      <c r="G2" s="1"/>
      <c r="H2" s="1"/>
      <c r="I2" s="1"/>
      <c r="J2" s="1"/>
      <c r="K2" s="1"/>
    </row>
    <row r="3" ht="24.75" customHeight="1">
      <c r="A3" s="1"/>
      <c r="B3" s="1"/>
      <c r="C3" s="3"/>
      <c r="D3" s="3"/>
      <c r="E3" s="3"/>
      <c r="F3" s="3"/>
      <c r="G3" s="3"/>
      <c r="H3" s="3"/>
      <c r="I3" s="3"/>
      <c r="J3" s="1"/>
      <c r="K3" s="1"/>
    </row>
    <row r="4" ht="27.0" customHeight="1">
      <c r="A4" s="1"/>
      <c r="B4" s="1"/>
      <c r="C4" s="5" t="s">
        <v>143</v>
      </c>
      <c r="D4" s="5"/>
      <c r="E4" s="5"/>
      <c r="F4" s="5"/>
      <c r="G4" s="5"/>
      <c r="H4" s="5"/>
      <c r="I4" s="5"/>
      <c r="J4" s="1"/>
      <c r="K4" s="1"/>
    </row>
    <row r="5" ht="30.0" customHeight="1">
      <c r="A5" s="1"/>
      <c r="B5" s="1"/>
      <c r="C5" s="28" t="s">
        <v>147</v>
      </c>
      <c r="D5" s="28" t="s">
        <v>148</v>
      </c>
      <c r="E5" s="28" t="s">
        <v>149</v>
      </c>
      <c r="F5" s="28" t="s">
        <v>150</v>
      </c>
      <c r="G5" s="9"/>
      <c r="H5" s="9"/>
      <c r="I5" s="9"/>
      <c r="J5" s="1"/>
      <c r="K5" s="1"/>
    </row>
    <row r="6" ht="39.75" customHeight="1">
      <c r="A6" s="1"/>
      <c r="B6" s="1"/>
      <c r="C6" s="1" t="s">
        <v>151</v>
      </c>
      <c r="D6" s="49">
        <f>Resumen!D8-SUM(Flujos!D26:BL26)</f>
        <v>0.00000001490116119</v>
      </c>
      <c r="E6" s="1" t="str">
        <f t="shared" ref="E6:E16" si="1">IF(ABS(D6)&lt;0.01,"OK","Revisar")</f>
        <v>OK</v>
      </c>
      <c r="F6" s="24" t="s">
        <v>193</v>
      </c>
      <c r="G6" s="1"/>
      <c r="H6" s="1"/>
      <c r="I6" s="1"/>
      <c r="J6" s="1"/>
      <c r="K6" s="1"/>
    </row>
    <row r="7" ht="39.75" customHeight="1">
      <c r="A7" s="1"/>
      <c r="B7" s="1"/>
      <c r="C7" s="1" t="s">
        <v>201</v>
      </c>
      <c r="D7" s="49">
        <f>SUM(Flujos!D18:BL19)</f>
        <v>0</v>
      </c>
      <c r="E7" s="1" t="str">
        <f t="shared" si="1"/>
        <v>OK</v>
      </c>
      <c r="F7" s="24" t="s">
        <v>221</v>
      </c>
      <c r="G7" s="1"/>
      <c r="H7" s="1"/>
      <c r="I7" s="1"/>
      <c r="J7" s="1"/>
      <c r="K7" s="1"/>
    </row>
    <row r="8" ht="39.75" customHeight="1">
      <c r="A8" s="1"/>
      <c r="B8" s="1"/>
      <c r="C8" s="1" t="s">
        <v>222</v>
      </c>
      <c r="D8" s="49">
        <f>MAX(0,-SUM(Flujos!E10:BL11)+SUM(Flujos!D16:BL16))</f>
        <v>0</v>
      </c>
      <c r="E8" s="1" t="str">
        <f t="shared" si="1"/>
        <v>OK</v>
      </c>
      <c r="F8" s="24" t="s">
        <v>223</v>
      </c>
      <c r="G8" s="1"/>
      <c r="H8" s="1"/>
      <c r="I8" s="1"/>
      <c r="J8" s="1"/>
      <c r="K8" s="1"/>
    </row>
    <row r="9" ht="39.75" customHeight="1">
      <c r="A9" s="1"/>
      <c r="B9" s="1"/>
      <c r="C9" s="26" t="s">
        <v>224</v>
      </c>
      <c r="D9" s="49">
        <f>SUM(Cuentas!E6:E35)+Flujos!D16</f>
        <v>0</v>
      </c>
      <c r="E9" s="1" t="str">
        <f t="shared" si="1"/>
        <v>OK</v>
      </c>
      <c r="F9" s="38" t="s">
        <v>225</v>
      </c>
      <c r="G9" s="1"/>
      <c r="H9" s="1"/>
      <c r="I9" s="1"/>
      <c r="J9" s="1"/>
      <c r="K9" s="1"/>
    </row>
    <row r="10" ht="39.75" customHeight="1">
      <c r="A10" s="1"/>
      <c r="B10" s="1"/>
      <c r="C10" s="1" t="s">
        <v>226</v>
      </c>
      <c r="D10" s="49">
        <f>COUNTIF(Cuentas!E6:BM35,"&lt;0")</f>
        <v>0</v>
      </c>
      <c r="E10" s="1" t="str">
        <f t="shared" si="1"/>
        <v>OK</v>
      </c>
      <c r="F10" s="24" t="s">
        <v>227</v>
      </c>
      <c r="G10" s="1"/>
      <c r="H10" s="1"/>
      <c r="I10" s="1"/>
      <c r="J10" s="1"/>
      <c r="K10" s="1"/>
    </row>
    <row r="11" ht="39.75" customHeight="1">
      <c r="A11" s="1"/>
      <c r="B11" s="1"/>
      <c r="C11" s="1" t="s">
        <v>228</v>
      </c>
      <c r="D11" s="49">
        <f>COUNTA(Cuentas!D6:D35)-COUNTIF(Cuentas!D6:D35,"Ingreso")-COUNTIF(Cuentas!D6:D35,"Costo fijo")-COUNTIF(Cuentas!D6:D35,"Inversión")</f>
        <v>0</v>
      </c>
      <c r="E11" s="1" t="str">
        <f t="shared" si="1"/>
        <v>OK</v>
      </c>
      <c r="F11" s="24" t="s">
        <v>229</v>
      </c>
      <c r="G11" s="1"/>
      <c r="H11" s="1"/>
      <c r="I11" s="1"/>
      <c r="J11" s="1"/>
      <c r="K11" s="1"/>
    </row>
    <row r="12" ht="39.75" customHeight="1">
      <c r="A12" s="1"/>
      <c r="B12" s="1"/>
      <c r="C12" s="1" t="s">
        <v>230</v>
      </c>
      <c r="D12" s="49">
        <f>IF(Flujos!D16&lt;0,0,1)</f>
        <v>0</v>
      </c>
      <c r="E12" s="1" t="str">
        <f t="shared" si="1"/>
        <v>OK</v>
      </c>
      <c r="F12" s="24" t="s">
        <v>231</v>
      </c>
      <c r="G12" s="1"/>
      <c r="H12" s="1"/>
      <c r="I12" s="1"/>
      <c r="J12" s="1"/>
      <c r="K12" s="1"/>
    </row>
    <row r="13" ht="39.75" customHeight="1">
      <c r="A13" s="1"/>
      <c r="B13" s="1"/>
      <c r="C13" s="1" t="s">
        <v>232</v>
      </c>
      <c r="D13" s="49">
        <f>IF(AND(Supuestos!D9&gt;=0,Supuestos!D10&gt;=0,Supuestos!D10&lt;=1,Supuestos!D13&gt;=0,MIN(Supuestos!E18:BL18)&gt;=0,MAX(Supuestos!E18:BL18)&lt;=1,Supuestos!D11&gt;0,Supuestos!D12&gt;=0),0,1)</f>
        <v>0</v>
      </c>
      <c r="E13" s="1" t="str">
        <f t="shared" si="1"/>
        <v>OK</v>
      </c>
      <c r="F13" s="38" t="s">
        <v>233</v>
      </c>
      <c r="G13" s="1"/>
      <c r="H13" s="1"/>
      <c r="I13" s="1"/>
      <c r="J13" s="1"/>
      <c r="K13" s="1"/>
    </row>
    <row r="14" ht="39.75" customHeight="1">
      <c r="A14" s="1"/>
      <c r="B14" s="1"/>
      <c r="C14" s="1" t="s">
        <v>234</v>
      </c>
      <c r="D14" s="49">
        <f>MAX(0,SUM(Flujos!E31:BL31)-1)</f>
        <v>0</v>
      </c>
      <c r="E14" s="1" t="str">
        <f t="shared" si="1"/>
        <v>OK</v>
      </c>
      <c r="F14" s="24" t="s">
        <v>235</v>
      </c>
      <c r="G14" s="1"/>
      <c r="H14" s="1"/>
      <c r="I14" s="1"/>
      <c r="J14" s="1"/>
      <c r="K14" s="1"/>
    </row>
    <row r="15" ht="39.75" customHeight="1">
      <c r="A15" s="1"/>
      <c r="B15" s="1"/>
      <c r="C15" s="1" t="s">
        <v>236</v>
      </c>
      <c r="D15" s="49">
        <f>Flujos!D24-Flujos!D16+Flujos!D17</f>
        <v>0.000000001862645149</v>
      </c>
      <c r="E15" s="1" t="str">
        <f t="shared" si="1"/>
        <v>OK</v>
      </c>
      <c r="F15" s="24" t="s">
        <v>237</v>
      </c>
      <c r="G15" s="1"/>
      <c r="H15" s="1"/>
      <c r="I15" s="1"/>
      <c r="J15" s="1"/>
      <c r="K15" s="1"/>
    </row>
    <row r="16" ht="39.75" customHeight="1">
      <c r="A16" s="1"/>
      <c r="B16" s="1"/>
      <c r="C16" s="1" t="s">
        <v>238</v>
      </c>
      <c r="D16" s="49">
        <f>COUNTIF(Supuestos!E19:BL19,"&lt;0")</f>
        <v>0</v>
      </c>
      <c r="E16" s="1" t="str">
        <f t="shared" si="1"/>
        <v>OK</v>
      </c>
      <c r="F16" s="24" t="s">
        <v>239</v>
      </c>
      <c r="G16" s="1"/>
      <c r="H16" s="1"/>
      <c r="I16" s="1"/>
      <c r="J16" s="1"/>
      <c r="K16" s="1"/>
    </row>
    <row r="17" ht="24.75" customHeight="1">
      <c r="A17" s="1"/>
      <c r="B17" s="1"/>
      <c r="C17" s="1"/>
      <c r="D17" s="1"/>
      <c r="E17" s="1"/>
      <c r="F17" s="1"/>
      <c r="G17" s="1"/>
      <c r="H17" s="1"/>
      <c r="I17" s="1"/>
      <c r="J17" s="1"/>
      <c r="K17" s="1"/>
    </row>
    <row r="18" ht="24.75" customHeight="1">
      <c r="A18" s="1"/>
      <c r="B18" s="1"/>
      <c r="C18" s="1"/>
      <c r="D18" s="1"/>
      <c r="E18" s="1"/>
      <c r="F18" s="1"/>
      <c r="G18" s="1"/>
      <c r="H18" s="1"/>
      <c r="I18" s="1"/>
      <c r="J18" s="1"/>
      <c r="K18" s="1"/>
    </row>
    <row r="19" ht="24.75" customHeight="1">
      <c r="A19" s="1"/>
      <c r="B19" s="1"/>
      <c r="C19" s="1"/>
      <c r="D19" s="1"/>
      <c r="E19" s="1"/>
      <c r="F19" s="1"/>
      <c r="G19" s="1"/>
      <c r="H19" s="1"/>
      <c r="I19" s="1"/>
      <c r="J19" s="1"/>
      <c r="K19" s="1"/>
    </row>
    <row r="20" ht="24.75" customHeight="1">
      <c r="A20" s="1"/>
      <c r="B20" s="1"/>
      <c r="C20" s="1"/>
      <c r="D20" s="1"/>
      <c r="E20" s="1"/>
      <c r="F20" s="1"/>
      <c r="G20" s="1"/>
      <c r="H20" s="1"/>
      <c r="I20" s="1"/>
      <c r="J20" s="1"/>
      <c r="K20" s="1"/>
    </row>
    <row r="21" ht="24.75" customHeight="1">
      <c r="A21" s="1"/>
      <c r="B21" s="1"/>
      <c r="C21" s="1"/>
      <c r="D21" s="1"/>
      <c r="E21" s="1"/>
      <c r="F21" s="1"/>
      <c r="G21" s="1"/>
      <c r="H21" s="1"/>
      <c r="I21" s="1"/>
      <c r="J21" s="1"/>
      <c r="K21" s="1"/>
    </row>
    <row r="22" ht="24.75" customHeight="1">
      <c r="A22" s="1"/>
      <c r="B22" s="1"/>
      <c r="C22" s="1"/>
      <c r="D22" s="1"/>
      <c r="E22" s="1"/>
      <c r="F22" s="1"/>
      <c r="G22" s="1"/>
      <c r="H22" s="1"/>
      <c r="I22" s="1"/>
      <c r="J22" s="1"/>
      <c r="K22" s="1"/>
    </row>
    <row r="23" ht="24.75" customHeight="1">
      <c r="A23" s="1"/>
      <c r="B23" s="1"/>
      <c r="C23" s="1"/>
      <c r="D23" s="1"/>
      <c r="E23" s="1"/>
      <c r="F23" s="1"/>
      <c r="G23" s="1"/>
      <c r="H23" s="1"/>
      <c r="I23" s="1"/>
      <c r="J23" s="1"/>
      <c r="K23" s="1"/>
    </row>
    <row r="24" ht="24.75" customHeight="1">
      <c r="A24" s="1"/>
      <c r="B24" s="1"/>
      <c r="C24" s="1"/>
      <c r="D24" s="1"/>
      <c r="E24" s="1"/>
      <c r="F24" s="1"/>
      <c r="G24" s="1"/>
      <c r="H24" s="1"/>
      <c r="I24" s="1"/>
      <c r="J24" s="1"/>
      <c r="K24" s="1"/>
    </row>
    <row r="25" ht="24.75" customHeight="1">
      <c r="A25" s="1"/>
      <c r="B25" s="1"/>
      <c r="C25" s="1"/>
      <c r="D25" s="1"/>
      <c r="E25" s="1"/>
      <c r="F25" s="1"/>
      <c r="G25" s="1"/>
      <c r="H25" s="1"/>
      <c r="I25" s="1"/>
      <c r="J25" s="1"/>
      <c r="K25" s="1"/>
    </row>
    <row r="26" ht="24.75" customHeight="1">
      <c r="A26" s="1"/>
      <c r="B26" s="1"/>
      <c r="C26" s="1"/>
      <c r="D26" s="1"/>
      <c r="E26" s="1"/>
      <c r="F26" s="1"/>
      <c r="G26" s="1"/>
      <c r="H26" s="1"/>
      <c r="I26" s="1"/>
      <c r="J26" s="1"/>
      <c r="K26" s="1"/>
    </row>
    <row r="27" ht="24.75" customHeight="1">
      <c r="A27" s="1"/>
      <c r="B27" s="1"/>
      <c r="C27" s="1"/>
      <c r="D27" s="1"/>
      <c r="E27" s="1"/>
      <c r="F27" s="1"/>
      <c r="G27" s="1"/>
      <c r="H27" s="1"/>
      <c r="I27" s="1"/>
      <c r="J27" s="1"/>
      <c r="K27" s="1"/>
    </row>
    <row r="28" ht="24.75" customHeight="1">
      <c r="A28" s="1"/>
      <c r="B28" s="1"/>
      <c r="C28" s="1"/>
      <c r="D28" s="1"/>
      <c r="E28" s="1"/>
      <c r="F28" s="1"/>
      <c r="G28" s="1"/>
      <c r="H28" s="1"/>
      <c r="I28" s="1"/>
      <c r="J28" s="1"/>
      <c r="K28" s="1"/>
    </row>
    <row r="29" ht="24.75" customHeight="1">
      <c r="A29" s="1"/>
      <c r="B29" s="1"/>
      <c r="C29" s="1"/>
      <c r="D29" s="1"/>
      <c r="E29" s="1"/>
      <c r="F29" s="1"/>
      <c r="G29" s="1"/>
      <c r="H29" s="1"/>
      <c r="I29" s="1"/>
      <c r="J29" s="1"/>
      <c r="K29" s="1"/>
    </row>
    <row r="30" ht="24.75" customHeight="1">
      <c r="A30" s="1"/>
      <c r="B30" s="1"/>
      <c r="C30" s="1"/>
      <c r="D30" s="1"/>
      <c r="E30" s="1"/>
      <c r="F30" s="1"/>
      <c r="G30" s="1"/>
      <c r="H30" s="1"/>
      <c r="I30" s="1"/>
      <c r="J30" s="1"/>
      <c r="K30" s="1"/>
    </row>
    <row r="31" ht="24.75" customHeight="1">
      <c r="A31" s="1"/>
      <c r="B31" s="1"/>
      <c r="C31" s="1"/>
      <c r="D31" s="1"/>
      <c r="E31" s="1"/>
      <c r="F31" s="1"/>
      <c r="G31" s="1"/>
      <c r="H31" s="1"/>
      <c r="I31" s="1"/>
      <c r="J31" s="1"/>
      <c r="K31" s="1"/>
    </row>
    <row r="32" ht="24.75" customHeight="1">
      <c r="A32" s="1"/>
      <c r="B32" s="1"/>
      <c r="C32" s="1"/>
      <c r="D32" s="1"/>
      <c r="E32" s="1"/>
      <c r="F32" s="1"/>
      <c r="G32" s="1"/>
      <c r="H32" s="1"/>
      <c r="I32" s="1"/>
      <c r="J32" s="1"/>
      <c r="K32" s="1"/>
    </row>
    <row r="33" ht="24.75" customHeight="1">
      <c r="A33" s="1"/>
      <c r="B33" s="1"/>
      <c r="C33" s="1"/>
      <c r="D33" s="1"/>
      <c r="E33" s="1"/>
      <c r="F33" s="1"/>
      <c r="G33" s="1"/>
      <c r="H33" s="1"/>
      <c r="I33" s="1"/>
      <c r="J33" s="1"/>
      <c r="K33" s="1"/>
    </row>
    <row r="34" ht="24.75" customHeight="1">
      <c r="A34" s="1"/>
      <c r="B34" s="1"/>
      <c r="C34" s="1"/>
      <c r="D34" s="1"/>
      <c r="E34" s="1"/>
      <c r="F34" s="1"/>
      <c r="G34" s="1"/>
      <c r="H34" s="1"/>
      <c r="I34" s="1"/>
      <c r="J34" s="1"/>
      <c r="K34" s="1"/>
    </row>
    <row r="35" ht="24.75" customHeight="1">
      <c r="A35" s="1"/>
      <c r="B35" s="1"/>
      <c r="C35" s="1"/>
      <c r="D35" s="1"/>
      <c r="E35" s="1"/>
      <c r="F35" s="1"/>
      <c r="G35" s="1"/>
      <c r="H35" s="1"/>
      <c r="I35" s="1"/>
      <c r="J35" s="1"/>
      <c r="K35" s="1"/>
    </row>
    <row r="36" ht="24.75" customHeight="1">
      <c r="A36" s="1"/>
      <c r="B36" s="1"/>
      <c r="C36" s="1"/>
      <c r="D36" s="1"/>
      <c r="E36" s="1"/>
      <c r="F36" s="1"/>
      <c r="G36" s="1"/>
      <c r="H36" s="1"/>
      <c r="I36" s="1"/>
      <c r="J36" s="1"/>
      <c r="K36" s="1"/>
    </row>
    <row r="37" ht="24.75" customHeight="1">
      <c r="A37" s="1"/>
      <c r="B37" s="1"/>
      <c r="C37" s="1"/>
      <c r="D37" s="1"/>
      <c r="E37" s="1"/>
      <c r="F37" s="1"/>
      <c r="G37" s="1"/>
      <c r="H37" s="1"/>
      <c r="I37" s="1"/>
      <c r="J37" s="1"/>
      <c r="K37" s="1"/>
    </row>
    <row r="38" ht="24.75" customHeight="1">
      <c r="A38" s="1"/>
      <c r="B38" s="1"/>
      <c r="C38" s="1"/>
      <c r="D38" s="1"/>
      <c r="E38" s="1"/>
      <c r="F38" s="1"/>
      <c r="G38" s="1"/>
      <c r="H38" s="1"/>
      <c r="I38" s="1"/>
      <c r="J38" s="1"/>
      <c r="K38" s="1"/>
    </row>
    <row r="39" ht="24.75" customHeight="1">
      <c r="A39" s="1"/>
      <c r="B39" s="1"/>
      <c r="C39" s="1"/>
      <c r="D39" s="1"/>
      <c r="E39" s="1"/>
      <c r="F39" s="1"/>
      <c r="G39" s="1"/>
      <c r="H39" s="1"/>
      <c r="I39" s="1"/>
      <c r="J39" s="1"/>
      <c r="K39" s="1"/>
    </row>
    <row r="40" ht="24.75" customHeight="1">
      <c r="A40" s="1"/>
      <c r="B40" s="1"/>
      <c r="C40" s="1"/>
      <c r="D40" s="1"/>
      <c r="E40" s="1"/>
      <c r="F40" s="1"/>
      <c r="G40" s="1"/>
      <c r="H40" s="1"/>
      <c r="I40" s="1"/>
      <c r="J40" s="1"/>
      <c r="K40" s="1"/>
    </row>
    <row r="41" ht="24.75" customHeight="1">
      <c r="A41" s="1"/>
      <c r="B41" s="1"/>
      <c r="C41" s="1"/>
      <c r="D41" s="1"/>
      <c r="E41" s="1"/>
      <c r="F41" s="1"/>
      <c r="G41" s="1"/>
      <c r="H41" s="1"/>
      <c r="I41" s="1"/>
      <c r="J41" s="1"/>
      <c r="K41" s="1"/>
    </row>
    <row r="42" ht="24.75" customHeight="1">
      <c r="A42" s="1"/>
      <c r="B42" s="1"/>
      <c r="C42" s="1"/>
      <c r="D42" s="1"/>
      <c r="E42" s="1"/>
      <c r="F42" s="1"/>
      <c r="G42" s="1"/>
      <c r="H42" s="1"/>
      <c r="I42" s="1"/>
      <c r="J42" s="1"/>
      <c r="K42" s="1"/>
    </row>
    <row r="43" ht="24.75" customHeight="1">
      <c r="A43" s="1"/>
      <c r="B43" s="1"/>
      <c r="C43" s="1"/>
      <c r="D43" s="1"/>
      <c r="E43" s="1"/>
      <c r="F43" s="1"/>
      <c r="G43" s="1"/>
      <c r="H43" s="1"/>
      <c r="I43" s="1"/>
      <c r="J43" s="1"/>
      <c r="K43" s="1"/>
    </row>
    <row r="44" ht="24.75" customHeight="1">
      <c r="A44" s="1"/>
      <c r="B44" s="1"/>
      <c r="C44" s="1"/>
      <c r="D44" s="1"/>
      <c r="E44" s="1"/>
      <c r="F44" s="1"/>
      <c r="G44" s="1"/>
      <c r="H44" s="1"/>
      <c r="I44" s="1"/>
      <c r="J44" s="1"/>
      <c r="K44" s="1"/>
    </row>
    <row r="45" ht="24.75" customHeight="1">
      <c r="A45" s="1"/>
      <c r="B45" s="1"/>
      <c r="C45" s="1"/>
      <c r="D45" s="1"/>
      <c r="E45" s="1"/>
      <c r="F45" s="1"/>
      <c r="G45" s="1"/>
      <c r="H45" s="1"/>
      <c r="I45" s="1"/>
      <c r="J45" s="1"/>
      <c r="K45" s="1"/>
    </row>
    <row r="46" ht="24.75" customHeight="1">
      <c r="A46" s="1"/>
      <c r="B46" s="1"/>
      <c r="C46" s="1"/>
      <c r="D46" s="1"/>
      <c r="E46" s="1"/>
      <c r="F46" s="1"/>
      <c r="G46" s="1"/>
      <c r="H46" s="1"/>
      <c r="I46" s="1"/>
      <c r="J46" s="1"/>
      <c r="K46" s="1"/>
    </row>
    <row r="47" ht="24.75" customHeight="1">
      <c r="A47" s="1"/>
      <c r="B47" s="1"/>
      <c r="C47" s="1"/>
      <c r="D47" s="1"/>
      <c r="E47" s="1"/>
      <c r="F47" s="1"/>
      <c r="G47" s="1"/>
      <c r="H47" s="1"/>
      <c r="I47" s="1"/>
      <c r="J47" s="1"/>
      <c r="K47" s="1"/>
    </row>
    <row r="48" ht="24.75" customHeight="1">
      <c r="A48" s="1"/>
      <c r="B48" s="1"/>
      <c r="C48" s="1"/>
      <c r="D48" s="1"/>
      <c r="E48" s="1"/>
      <c r="F48" s="1"/>
      <c r="G48" s="1"/>
      <c r="H48" s="1"/>
      <c r="I48" s="1"/>
      <c r="J48" s="1"/>
      <c r="K48" s="1"/>
    </row>
    <row r="49" ht="24.75" customHeight="1">
      <c r="A49" s="1"/>
      <c r="B49" s="1"/>
      <c r="C49" s="1"/>
      <c r="D49" s="1"/>
      <c r="E49" s="1"/>
      <c r="F49" s="1"/>
      <c r="G49" s="1"/>
      <c r="H49" s="1"/>
      <c r="I49" s="1"/>
      <c r="J49" s="1"/>
      <c r="K49" s="1"/>
    </row>
    <row r="50" ht="24.75" customHeight="1">
      <c r="A50" s="1"/>
      <c r="B50" s="1"/>
      <c r="C50" s="1"/>
      <c r="D50" s="1"/>
      <c r="E50" s="1"/>
      <c r="F50" s="1"/>
      <c r="G50" s="1"/>
      <c r="H50" s="1"/>
      <c r="I50" s="1"/>
      <c r="J50" s="1"/>
      <c r="K50" s="1"/>
    </row>
    <row r="51" ht="24.75" customHeight="1">
      <c r="A51" s="1"/>
      <c r="B51" s="1"/>
      <c r="C51" s="1"/>
      <c r="D51" s="1"/>
      <c r="E51" s="1"/>
      <c r="F51" s="1"/>
      <c r="G51" s="1"/>
      <c r="H51" s="1"/>
      <c r="I51" s="1"/>
      <c r="J51" s="1"/>
      <c r="K51" s="1"/>
    </row>
    <row r="52" ht="24.75" customHeight="1">
      <c r="A52" s="1"/>
      <c r="B52" s="1"/>
      <c r="C52" s="1"/>
      <c r="D52" s="1"/>
      <c r="E52" s="1"/>
      <c r="F52" s="1"/>
      <c r="G52" s="1"/>
      <c r="H52" s="1"/>
      <c r="I52" s="1"/>
      <c r="J52" s="1"/>
      <c r="K52" s="1"/>
    </row>
    <row r="53" ht="24.75" customHeight="1">
      <c r="A53" s="1"/>
      <c r="B53" s="1"/>
      <c r="C53" s="1"/>
      <c r="D53" s="1"/>
      <c r="E53" s="1"/>
      <c r="F53" s="1"/>
      <c r="G53" s="1"/>
      <c r="H53" s="1"/>
      <c r="I53" s="1"/>
      <c r="J53" s="1"/>
      <c r="K53" s="1"/>
    </row>
    <row r="54" ht="24.75" customHeight="1">
      <c r="A54" s="1"/>
      <c r="B54" s="1"/>
      <c r="C54" s="1"/>
      <c r="D54" s="1"/>
      <c r="E54" s="1"/>
      <c r="F54" s="1"/>
      <c r="G54" s="1"/>
      <c r="H54" s="1"/>
      <c r="I54" s="1"/>
      <c r="J54" s="1"/>
      <c r="K54" s="1"/>
    </row>
    <row r="55" ht="24.75" customHeight="1">
      <c r="A55" s="1"/>
      <c r="B55" s="1"/>
      <c r="C55" s="1"/>
      <c r="D55" s="1"/>
      <c r="E55" s="1"/>
      <c r="F55" s="1"/>
      <c r="G55" s="1"/>
      <c r="H55" s="1"/>
      <c r="I55" s="1"/>
      <c r="J55" s="1"/>
      <c r="K55" s="1"/>
    </row>
    <row r="56" ht="24.75" customHeight="1">
      <c r="A56" s="1"/>
      <c r="B56" s="1"/>
      <c r="C56" s="1"/>
      <c r="D56" s="1"/>
      <c r="E56" s="1"/>
      <c r="F56" s="1"/>
      <c r="G56" s="1"/>
      <c r="H56" s="1"/>
      <c r="I56" s="1"/>
      <c r="J56" s="1"/>
      <c r="K56" s="1"/>
    </row>
    <row r="57" ht="24.75" customHeight="1">
      <c r="A57" s="1"/>
      <c r="B57" s="1"/>
      <c r="C57" s="1"/>
      <c r="D57" s="1"/>
      <c r="E57" s="1"/>
      <c r="F57" s="1"/>
      <c r="G57" s="1"/>
      <c r="H57" s="1"/>
      <c r="I57" s="1"/>
      <c r="J57" s="1"/>
      <c r="K57" s="1"/>
    </row>
    <row r="58" ht="24.75" customHeight="1">
      <c r="A58" s="1"/>
      <c r="B58" s="1"/>
      <c r="C58" s="1"/>
      <c r="D58" s="1"/>
      <c r="E58" s="1"/>
      <c r="F58" s="1"/>
      <c r="G58" s="1"/>
      <c r="H58" s="1"/>
      <c r="I58" s="1"/>
      <c r="J58" s="1"/>
      <c r="K58" s="1"/>
    </row>
    <row r="59" ht="24.75" customHeight="1">
      <c r="A59" s="1"/>
      <c r="B59" s="1"/>
      <c r="C59" s="1"/>
      <c r="D59" s="1"/>
      <c r="E59" s="1"/>
      <c r="F59" s="1"/>
      <c r="G59" s="1"/>
      <c r="H59" s="1"/>
      <c r="I59" s="1"/>
      <c r="J59" s="1"/>
      <c r="K59" s="1"/>
    </row>
    <row r="60" ht="24.75" customHeight="1">
      <c r="A60" s="1"/>
      <c r="B60" s="1"/>
      <c r="C60" s="1"/>
      <c r="D60" s="1"/>
      <c r="E60" s="1"/>
      <c r="F60" s="1"/>
      <c r="G60" s="1"/>
      <c r="H60" s="1"/>
      <c r="I60" s="1"/>
      <c r="J60" s="1"/>
      <c r="K60" s="1"/>
    </row>
    <row r="61" ht="24.75" customHeight="1">
      <c r="A61" s="1"/>
      <c r="B61" s="1"/>
      <c r="C61" s="1"/>
      <c r="D61" s="1"/>
      <c r="E61" s="1"/>
      <c r="F61" s="1"/>
      <c r="G61" s="1"/>
      <c r="H61" s="1"/>
      <c r="I61" s="1"/>
      <c r="J61" s="1"/>
      <c r="K61" s="1"/>
    </row>
    <row r="62" ht="24.75" customHeight="1">
      <c r="A62" s="1"/>
      <c r="B62" s="1"/>
      <c r="C62" s="1"/>
      <c r="D62" s="1"/>
      <c r="E62" s="1"/>
      <c r="F62" s="1"/>
      <c r="G62" s="1"/>
      <c r="H62" s="1"/>
      <c r="I62" s="1"/>
      <c r="J62" s="1"/>
      <c r="K62" s="1"/>
    </row>
    <row r="63" ht="24.75" customHeight="1">
      <c r="A63" s="1"/>
      <c r="B63" s="1"/>
      <c r="C63" s="1"/>
      <c r="D63" s="1"/>
      <c r="E63" s="1"/>
      <c r="F63" s="1"/>
      <c r="G63" s="1"/>
      <c r="H63" s="1"/>
      <c r="I63" s="1"/>
      <c r="J63" s="1"/>
      <c r="K63" s="1"/>
    </row>
    <row r="64" ht="24.75" customHeight="1">
      <c r="A64" s="1"/>
      <c r="B64" s="1"/>
      <c r="C64" s="1"/>
      <c r="D64" s="1"/>
      <c r="E64" s="1"/>
      <c r="F64" s="1"/>
      <c r="G64" s="1"/>
      <c r="H64" s="1"/>
      <c r="I64" s="1"/>
      <c r="J64" s="1"/>
      <c r="K64" s="1"/>
    </row>
    <row r="65" ht="24.75" customHeight="1">
      <c r="A65" s="1"/>
      <c r="B65" s="1"/>
      <c r="C65" s="1"/>
      <c r="D65" s="1"/>
      <c r="E65" s="1"/>
      <c r="F65" s="1"/>
      <c r="G65" s="1"/>
      <c r="H65" s="1"/>
      <c r="I65" s="1"/>
      <c r="J65" s="1"/>
      <c r="K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E6:E16">
    <cfRule type="containsText" dxfId="1" priority="1" operator="containsText" text="Revisar">
      <formula>NOT(ISERROR(SEARCH(("Revisar"),(E6))))</formula>
    </cfRule>
  </conditionalFormatting>
  <printOptions/>
  <pageMargins bottom="0.75" footer="0.0" header="0.0" left="0.7" right="0.7" top="0.75"/>
  <pageSetup orientation="landscape"/>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B2C3"/>
    <pageSetUpPr/>
  </sheetPr>
  <sheetViews>
    <sheetView showGridLines="0" workbookViewId="0"/>
  </sheetViews>
  <sheetFormatPr customHeight="1" defaultColWidth="12.63" defaultRowHeight="15.0"/>
  <cols>
    <col customWidth="1" min="1" max="2" width="3.0"/>
    <col customWidth="1" min="3" max="3" width="38.0"/>
    <col customWidth="1" min="4" max="5" width="17.0"/>
    <col customWidth="1" min="6" max="6" width="45.0"/>
    <col customWidth="1" min="7" max="9" width="17.0"/>
    <col customWidth="1" min="10" max="11" width="3.0"/>
    <col customWidth="1" min="12" max="26" width="8.63"/>
  </cols>
  <sheetData>
    <row r="1" ht="24.75" customHeight="1">
      <c r="A1" s="1"/>
      <c r="B1" s="1"/>
      <c r="C1" s="1"/>
      <c r="D1" s="1"/>
      <c r="E1" s="1"/>
      <c r="F1" s="1"/>
      <c r="G1" s="1"/>
      <c r="H1" s="1"/>
      <c r="I1" s="1"/>
      <c r="J1" s="1"/>
      <c r="K1" s="1"/>
    </row>
    <row r="2" ht="24.75" customHeight="1">
      <c r="A2" s="1"/>
      <c r="B2" s="1"/>
      <c r="C2" s="2" t="s">
        <v>240</v>
      </c>
      <c r="D2" s="1"/>
      <c r="E2" s="1"/>
      <c r="F2" s="1"/>
      <c r="G2" s="1"/>
      <c r="H2" s="1"/>
      <c r="I2" s="1"/>
      <c r="J2" s="1"/>
      <c r="K2" s="1"/>
    </row>
    <row r="3" ht="24.75" customHeight="1">
      <c r="A3" s="1"/>
      <c r="B3" s="1"/>
      <c r="C3" s="3"/>
      <c r="D3" s="3"/>
      <c r="E3" s="3"/>
      <c r="F3" s="3"/>
      <c r="G3" s="3"/>
      <c r="H3" s="3"/>
      <c r="I3" s="3"/>
      <c r="J3" s="1"/>
      <c r="K3" s="1"/>
    </row>
    <row r="4" ht="24.75" customHeight="1">
      <c r="A4" s="1"/>
      <c r="B4" s="1"/>
      <c r="C4" s="1"/>
      <c r="D4" s="1"/>
      <c r="E4" s="1"/>
      <c r="F4" s="1"/>
      <c r="G4" s="1"/>
      <c r="H4" s="1"/>
      <c r="I4" s="1"/>
      <c r="J4" s="1"/>
      <c r="K4" s="1"/>
    </row>
    <row r="5" ht="30.0" customHeight="1">
      <c r="A5" s="1"/>
      <c r="B5" s="1"/>
      <c r="C5" s="28" t="s">
        <v>241</v>
      </c>
      <c r="D5" s="28" t="s">
        <v>242</v>
      </c>
      <c r="E5" s="28" t="s">
        <v>243</v>
      </c>
      <c r="F5" s="28" t="s">
        <v>244</v>
      </c>
      <c r="G5" s="28" t="s">
        <v>12</v>
      </c>
      <c r="H5" s="28" t="s">
        <v>149</v>
      </c>
      <c r="I5" s="9"/>
      <c r="J5" s="1"/>
      <c r="K5" s="1"/>
    </row>
    <row r="6" ht="43.5" customHeight="1">
      <c r="A6" s="1"/>
      <c r="B6" s="1"/>
      <c r="C6" s="50" t="s">
        <v>245</v>
      </c>
      <c r="D6" s="50" t="s">
        <v>246</v>
      </c>
      <c r="E6" s="50" t="s">
        <v>247</v>
      </c>
      <c r="F6" s="50" t="s">
        <v>248</v>
      </c>
      <c r="G6" s="50" t="s">
        <v>13</v>
      </c>
      <c r="H6" s="50" t="s">
        <v>249</v>
      </c>
      <c r="I6" s="1"/>
      <c r="J6" s="1"/>
      <c r="K6" s="1"/>
    </row>
    <row r="7" ht="43.5" customHeight="1">
      <c r="A7" s="1"/>
      <c r="B7" s="1"/>
      <c r="C7" s="50" t="s">
        <v>250</v>
      </c>
      <c r="D7" s="50" t="s">
        <v>246</v>
      </c>
      <c r="E7" s="50" t="s">
        <v>247</v>
      </c>
      <c r="F7" s="50" t="s">
        <v>251</v>
      </c>
      <c r="G7" s="50" t="s">
        <v>13</v>
      </c>
      <c r="H7" s="50" t="s">
        <v>249</v>
      </c>
      <c r="I7" s="1"/>
      <c r="J7" s="1"/>
      <c r="K7" s="1"/>
    </row>
    <row r="8" ht="43.5" customHeight="1">
      <c r="A8" s="1"/>
      <c r="B8" s="1"/>
      <c r="C8" s="50" t="s">
        <v>252</v>
      </c>
      <c r="D8" s="50" t="s">
        <v>246</v>
      </c>
      <c r="E8" s="50" t="s">
        <v>253</v>
      </c>
      <c r="F8" s="50" t="s">
        <v>254</v>
      </c>
      <c r="G8" s="50" t="s">
        <v>13</v>
      </c>
      <c r="H8" s="50" t="s">
        <v>249</v>
      </c>
      <c r="I8" s="1"/>
      <c r="J8" s="1"/>
      <c r="K8" s="1"/>
    </row>
    <row r="9" ht="43.5" customHeight="1">
      <c r="A9" s="1"/>
      <c r="B9" s="1"/>
      <c r="C9" s="50" t="s">
        <v>255</v>
      </c>
      <c r="D9" s="50" t="s">
        <v>246</v>
      </c>
      <c r="E9" s="50" t="s">
        <v>247</v>
      </c>
      <c r="F9" s="50" t="s">
        <v>256</v>
      </c>
      <c r="G9" s="50" t="s">
        <v>13</v>
      </c>
      <c r="H9" s="50" t="s">
        <v>249</v>
      </c>
      <c r="I9" s="1"/>
      <c r="J9" s="1"/>
      <c r="K9" s="1"/>
    </row>
    <row r="10" ht="43.5" customHeight="1">
      <c r="A10" s="1"/>
      <c r="B10" s="1"/>
      <c r="C10" s="50"/>
      <c r="D10" s="50" t="s">
        <v>257</v>
      </c>
      <c r="E10" s="50" t="s">
        <v>253</v>
      </c>
      <c r="F10" s="50"/>
      <c r="G10" s="50"/>
      <c r="H10" s="50" t="s">
        <v>249</v>
      </c>
      <c r="I10" s="1"/>
      <c r="J10" s="1"/>
      <c r="K10" s="1"/>
    </row>
    <row r="11" ht="43.5" customHeight="1">
      <c r="A11" s="1"/>
      <c r="B11" s="1"/>
      <c r="C11" s="50"/>
      <c r="D11" s="50" t="s">
        <v>257</v>
      </c>
      <c r="E11" s="50" t="s">
        <v>253</v>
      </c>
      <c r="F11" s="50"/>
      <c r="G11" s="50"/>
      <c r="H11" s="50" t="s">
        <v>249</v>
      </c>
      <c r="I11" s="1"/>
      <c r="J11" s="1"/>
      <c r="K11" s="1"/>
    </row>
    <row r="12" ht="43.5" customHeight="1">
      <c r="A12" s="1"/>
      <c r="B12" s="1"/>
      <c r="C12" s="50"/>
      <c r="D12" s="50" t="s">
        <v>257</v>
      </c>
      <c r="E12" s="50" t="s">
        <v>253</v>
      </c>
      <c r="F12" s="50"/>
      <c r="G12" s="50"/>
      <c r="H12" s="50" t="s">
        <v>249</v>
      </c>
      <c r="I12" s="1"/>
      <c r="J12" s="1"/>
      <c r="K12" s="1"/>
    </row>
    <row r="13" ht="43.5" customHeight="1">
      <c r="A13" s="1"/>
      <c r="B13" s="1"/>
      <c r="C13" s="50"/>
      <c r="D13" s="50" t="s">
        <v>257</v>
      </c>
      <c r="E13" s="50" t="s">
        <v>253</v>
      </c>
      <c r="F13" s="50"/>
      <c r="G13" s="50"/>
      <c r="H13" s="50" t="s">
        <v>249</v>
      </c>
      <c r="I13" s="1"/>
      <c r="J13" s="1"/>
      <c r="K13" s="1"/>
    </row>
    <row r="14" ht="43.5" customHeight="1">
      <c r="A14" s="1"/>
      <c r="B14" s="1"/>
      <c r="C14" s="50"/>
      <c r="D14" s="50" t="s">
        <v>257</v>
      </c>
      <c r="E14" s="50" t="s">
        <v>253</v>
      </c>
      <c r="F14" s="50"/>
      <c r="G14" s="50"/>
      <c r="H14" s="50" t="s">
        <v>249</v>
      </c>
      <c r="I14" s="1"/>
      <c r="J14" s="1"/>
      <c r="K14" s="1"/>
    </row>
    <row r="15" ht="43.5" customHeight="1">
      <c r="A15" s="1"/>
      <c r="B15" s="1"/>
      <c r="C15" s="50"/>
      <c r="D15" s="50" t="s">
        <v>257</v>
      </c>
      <c r="E15" s="50" t="s">
        <v>253</v>
      </c>
      <c r="F15" s="50"/>
      <c r="G15" s="50"/>
      <c r="H15" s="50" t="s">
        <v>249</v>
      </c>
      <c r="I15" s="1"/>
      <c r="J15" s="1"/>
      <c r="K15" s="1"/>
    </row>
    <row r="16" ht="43.5" customHeight="1">
      <c r="A16" s="1"/>
      <c r="B16" s="1"/>
      <c r="C16" s="50"/>
      <c r="D16" s="50" t="s">
        <v>257</v>
      </c>
      <c r="E16" s="50" t="s">
        <v>253</v>
      </c>
      <c r="F16" s="50"/>
      <c r="G16" s="50"/>
      <c r="H16" s="50" t="s">
        <v>249</v>
      </c>
      <c r="I16" s="1"/>
      <c r="J16" s="1"/>
      <c r="K16" s="1"/>
    </row>
    <row r="17" ht="43.5" customHeight="1">
      <c r="A17" s="1"/>
      <c r="B17" s="1"/>
      <c r="C17" s="50"/>
      <c r="D17" s="50" t="s">
        <v>257</v>
      </c>
      <c r="E17" s="50" t="s">
        <v>253</v>
      </c>
      <c r="F17" s="50"/>
      <c r="G17" s="50"/>
      <c r="H17" s="50" t="s">
        <v>249</v>
      </c>
      <c r="I17" s="1"/>
      <c r="J17" s="1"/>
      <c r="K17" s="1"/>
    </row>
    <row r="18" ht="43.5" customHeight="1">
      <c r="A18" s="1"/>
      <c r="B18" s="1"/>
      <c r="C18" s="50"/>
      <c r="D18" s="50" t="s">
        <v>257</v>
      </c>
      <c r="E18" s="50" t="s">
        <v>253</v>
      </c>
      <c r="F18" s="50"/>
      <c r="G18" s="50"/>
      <c r="H18" s="50" t="s">
        <v>249</v>
      </c>
      <c r="I18" s="1"/>
      <c r="J18" s="1"/>
      <c r="K18" s="1"/>
    </row>
    <row r="19" ht="43.5" customHeight="1">
      <c r="A19" s="1"/>
      <c r="B19" s="1"/>
      <c r="C19" s="50"/>
      <c r="D19" s="50" t="s">
        <v>257</v>
      </c>
      <c r="E19" s="50" t="s">
        <v>253</v>
      </c>
      <c r="F19" s="50"/>
      <c r="G19" s="50"/>
      <c r="H19" s="50" t="s">
        <v>249</v>
      </c>
      <c r="I19" s="1"/>
      <c r="J19" s="1"/>
      <c r="K19" s="1"/>
    </row>
    <row r="20" ht="43.5" customHeight="1">
      <c r="A20" s="1"/>
      <c r="B20" s="1"/>
      <c r="C20" s="50"/>
      <c r="D20" s="50" t="s">
        <v>257</v>
      </c>
      <c r="E20" s="50" t="s">
        <v>253</v>
      </c>
      <c r="F20" s="50"/>
      <c r="G20" s="50"/>
      <c r="H20" s="50" t="s">
        <v>249</v>
      </c>
      <c r="I20" s="1"/>
      <c r="J20" s="1"/>
      <c r="K20" s="1"/>
    </row>
    <row r="21" ht="24.75" customHeight="1">
      <c r="A21" s="1"/>
      <c r="B21" s="1"/>
      <c r="C21" s="1"/>
      <c r="D21" s="1"/>
      <c r="E21" s="1"/>
      <c r="F21" s="1"/>
      <c r="G21" s="1"/>
      <c r="H21" s="1"/>
      <c r="I21" s="1"/>
      <c r="J21" s="1"/>
      <c r="K21" s="1"/>
    </row>
    <row r="22" ht="24.75" customHeight="1">
      <c r="A22" s="1"/>
      <c r="B22" s="1"/>
      <c r="C22" s="1"/>
      <c r="D22" s="1"/>
      <c r="E22" s="1"/>
      <c r="F22" s="1"/>
      <c r="G22" s="1"/>
      <c r="H22" s="1"/>
      <c r="I22" s="1"/>
      <c r="J22" s="1"/>
      <c r="K22" s="1"/>
    </row>
    <row r="23" ht="24.75" customHeight="1">
      <c r="A23" s="1"/>
      <c r="B23" s="1"/>
      <c r="C23" s="1"/>
      <c r="D23" s="1"/>
      <c r="E23" s="1"/>
      <c r="F23" s="1"/>
      <c r="G23" s="1"/>
      <c r="H23" s="1"/>
      <c r="I23" s="1"/>
      <c r="J23" s="1"/>
      <c r="K23" s="1"/>
    </row>
    <row r="24" ht="24.75" customHeight="1">
      <c r="A24" s="1"/>
      <c r="B24" s="1"/>
      <c r="C24" s="1"/>
      <c r="D24" s="1"/>
      <c r="E24" s="1"/>
      <c r="F24" s="1"/>
      <c r="G24" s="1"/>
      <c r="H24" s="1"/>
      <c r="I24" s="1"/>
      <c r="J24" s="1"/>
      <c r="K24" s="1"/>
    </row>
    <row r="25" ht="24.75" customHeight="1">
      <c r="A25" s="1"/>
      <c r="B25" s="1"/>
      <c r="C25" s="1"/>
      <c r="D25" s="1"/>
      <c r="E25" s="1"/>
      <c r="F25" s="1"/>
      <c r="G25" s="1"/>
      <c r="H25" s="1"/>
      <c r="I25" s="1"/>
      <c r="J25" s="1"/>
      <c r="K25" s="1"/>
    </row>
    <row r="26" ht="24.75" customHeight="1">
      <c r="A26" s="1"/>
      <c r="B26" s="1"/>
      <c r="C26" s="1"/>
      <c r="D26" s="1"/>
      <c r="E26" s="1"/>
      <c r="F26" s="1"/>
      <c r="G26" s="1"/>
      <c r="H26" s="1"/>
      <c r="I26" s="1"/>
      <c r="J26" s="1"/>
      <c r="K26" s="1"/>
    </row>
    <row r="27" ht="24.75" customHeight="1">
      <c r="A27" s="1"/>
      <c r="B27" s="1"/>
      <c r="C27" s="1"/>
      <c r="D27" s="1"/>
      <c r="E27" s="1"/>
      <c r="F27" s="1"/>
      <c r="G27" s="1"/>
      <c r="H27" s="1"/>
      <c r="I27" s="1"/>
      <c r="J27" s="1"/>
      <c r="K27" s="1"/>
    </row>
    <row r="28" ht="24.75" customHeight="1">
      <c r="A28" s="1"/>
      <c r="B28" s="1"/>
      <c r="C28" s="1"/>
      <c r="D28" s="1"/>
      <c r="E28" s="1"/>
      <c r="F28" s="1"/>
      <c r="G28" s="1"/>
      <c r="H28" s="1"/>
      <c r="I28" s="1"/>
      <c r="J28" s="1"/>
      <c r="K28" s="1"/>
    </row>
    <row r="29" ht="24.75" customHeight="1">
      <c r="A29" s="1"/>
      <c r="B29" s="1"/>
      <c r="C29" s="1"/>
      <c r="D29" s="1"/>
      <c r="E29" s="1"/>
      <c r="F29" s="1"/>
      <c r="G29" s="1"/>
      <c r="H29" s="1"/>
      <c r="I29" s="1"/>
      <c r="J29" s="1"/>
      <c r="K29" s="1"/>
    </row>
    <row r="30" ht="24.75" customHeight="1">
      <c r="A30" s="1"/>
      <c r="B30" s="1"/>
      <c r="C30" s="1"/>
      <c r="D30" s="1"/>
      <c r="E30" s="1"/>
      <c r="F30" s="1"/>
      <c r="G30" s="1"/>
      <c r="H30" s="1"/>
      <c r="I30" s="1"/>
      <c r="J30" s="1"/>
      <c r="K30" s="1"/>
    </row>
    <row r="31" ht="24.75" customHeight="1">
      <c r="A31" s="1"/>
      <c r="B31" s="1"/>
      <c r="C31" s="1"/>
      <c r="D31" s="1"/>
      <c r="E31" s="1"/>
      <c r="F31" s="1"/>
      <c r="G31" s="1"/>
      <c r="H31" s="1"/>
      <c r="I31" s="1"/>
      <c r="J31" s="1"/>
      <c r="K31" s="1"/>
    </row>
    <row r="32" ht="24.75" customHeight="1">
      <c r="A32" s="1"/>
      <c r="B32" s="1"/>
      <c r="C32" s="1"/>
      <c r="D32" s="1"/>
      <c r="E32" s="1"/>
      <c r="F32" s="1"/>
      <c r="G32" s="1"/>
      <c r="H32" s="1"/>
      <c r="I32" s="1"/>
      <c r="J32" s="1"/>
      <c r="K32" s="1"/>
    </row>
    <row r="33" ht="24.75" customHeight="1">
      <c r="A33" s="1"/>
      <c r="B33" s="1"/>
      <c r="C33" s="1"/>
      <c r="D33" s="1"/>
      <c r="E33" s="1"/>
      <c r="F33" s="1"/>
      <c r="G33" s="1"/>
      <c r="H33" s="1"/>
      <c r="I33" s="1"/>
      <c r="J33" s="1"/>
      <c r="K33" s="1"/>
    </row>
    <row r="34" ht="24.75" customHeight="1">
      <c r="A34" s="1"/>
      <c r="B34" s="1"/>
      <c r="C34" s="1"/>
      <c r="D34" s="1"/>
      <c r="E34" s="1"/>
      <c r="F34" s="1"/>
      <c r="G34" s="1"/>
      <c r="H34" s="1"/>
      <c r="I34" s="1"/>
      <c r="J34" s="1"/>
      <c r="K34" s="1"/>
    </row>
    <row r="35" ht="24.75" customHeight="1">
      <c r="A35" s="1"/>
      <c r="B35" s="1"/>
      <c r="C35" s="1"/>
      <c r="D35" s="1"/>
      <c r="E35" s="1"/>
      <c r="F35" s="1"/>
      <c r="G35" s="1"/>
      <c r="H35" s="1"/>
      <c r="I35" s="1"/>
      <c r="J35" s="1"/>
      <c r="K35" s="1"/>
    </row>
    <row r="36" ht="24.75" customHeight="1">
      <c r="A36" s="1"/>
      <c r="B36" s="1"/>
      <c r="C36" s="1"/>
      <c r="D36" s="1"/>
      <c r="E36" s="1"/>
      <c r="F36" s="1"/>
      <c r="G36" s="1"/>
      <c r="H36" s="1"/>
      <c r="I36" s="1"/>
      <c r="J36" s="1"/>
      <c r="K36" s="1"/>
    </row>
    <row r="37" ht="24.75" customHeight="1">
      <c r="A37" s="1"/>
      <c r="B37" s="1"/>
      <c r="C37" s="1"/>
      <c r="D37" s="1"/>
      <c r="E37" s="1"/>
      <c r="F37" s="1"/>
      <c r="G37" s="1"/>
      <c r="H37" s="1"/>
      <c r="I37" s="1"/>
      <c r="J37" s="1"/>
      <c r="K37" s="1"/>
    </row>
    <row r="38" ht="24.75" customHeight="1">
      <c r="A38" s="1"/>
      <c r="B38" s="1"/>
      <c r="C38" s="1"/>
      <c r="D38" s="1"/>
      <c r="E38" s="1"/>
      <c r="F38" s="1"/>
      <c r="G38" s="1"/>
      <c r="H38" s="1"/>
      <c r="I38" s="1"/>
      <c r="J38" s="1"/>
      <c r="K38" s="1"/>
    </row>
    <row r="39" ht="24.75" customHeight="1">
      <c r="A39" s="1"/>
      <c r="B39" s="1"/>
      <c r="C39" s="1"/>
      <c r="D39" s="1"/>
      <c r="E39" s="1"/>
      <c r="F39" s="1"/>
      <c r="G39" s="1"/>
      <c r="H39" s="1"/>
      <c r="I39" s="1"/>
      <c r="J39" s="1"/>
      <c r="K39" s="1"/>
    </row>
    <row r="40" ht="24.75" customHeight="1">
      <c r="A40" s="1"/>
      <c r="B40" s="1"/>
      <c r="C40" s="1"/>
      <c r="D40" s="1"/>
      <c r="E40" s="1"/>
      <c r="F40" s="1"/>
      <c r="G40" s="1"/>
      <c r="H40" s="1"/>
      <c r="I40" s="1"/>
      <c r="J40" s="1"/>
      <c r="K40" s="1"/>
    </row>
    <row r="41" ht="24.75" customHeight="1">
      <c r="A41" s="1"/>
      <c r="B41" s="1"/>
      <c r="C41" s="1"/>
      <c r="D41" s="1"/>
      <c r="E41" s="1"/>
      <c r="F41" s="1"/>
      <c r="G41" s="1"/>
      <c r="H41" s="1"/>
      <c r="I41" s="1"/>
      <c r="J41" s="1"/>
      <c r="K41" s="1"/>
    </row>
    <row r="42" ht="24.75" customHeight="1">
      <c r="A42" s="1"/>
      <c r="B42" s="1"/>
      <c r="C42" s="1"/>
      <c r="D42" s="1"/>
      <c r="E42" s="1"/>
      <c r="F42" s="1"/>
      <c r="G42" s="1"/>
      <c r="H42" s="1"/>
      <c r="I42" s="1"/>
      <c r="J42" s="1"/>
      <c r="K42" s="1"/>
    </row>
    <row r="43" ht="24.75" customHeight="1">
      <c r="A43" s="1"/>
      <c r="B43" s="1"/>
      <c r="C43" s="1"/>
      <c r="D43" s="1"/>
      <c r="E43" s="1"/>
      <c r="F43" s="1"/>
      <c r="G43" s="1"/>
      <c r="H43" s="1"/>
      <c r="I43" s="1"/>
      <c r="J43" s="1"/>
      <c r="K43" s="1"/>
    </row>
    <row r="44" ht="24.75" customHeight="1">
      <c r="A44" s="1"/>
      <c r="B44" s="1"/>
      <c r="C44" s="1"/>
      <c r="D44" s="1"/>
      <c r="E44" s="1"/>
      <c r="F44" s="1"/>
      <c r="G44" s="1"/>
      <c r="H44" s="1"/>
      <c r="I44" s="1"/>
      <c r="J44" s="1"/>
      <c r="K44" s="1"/>
    </row>
    <row r="45" ht="24.75" customHeight="1">
      <c r="A45" s="1"/>
      <c r="B45" s="1"/>
      <c r="C45" s="1"/>
      <c r="D45" s="1"/>
      <c r="E45" s="1"/>
      <c r="F45" s="1"/>
      <c r="G45" s="1"/>
      <c r="H45" s="1"/>
      <c r="I45" s="1"/>
      <c r="J45" s="1"/>
      <c r="K45" s="1"/>
    </row>
    <row r="46" ht="24.75" customHeight="1">
      <c r="A46" s="1"/>
      <c r="B46" s="1"/>
      <c r="C46" s="1"/>
      <c r="D46" s="1"/>
      <c r="E46" s="1"/>
      <c r="F46" s="1"/>
      <c r="G46" s="1"/>
      <c r="H46" s="1"/>
      <c r="I46" s="1"/>
      <c r="J46" s="1"/>
      <c r="K46" s="1"/>
    </row>
    <row r="47" ht="24.75" customHeight="1">
      <c r="A47" s="1"/>
      <c r="B47" s="1"/>
      <c r="C47" s="1"/>
      <c r="D47" s="1"/>
      <c r="E47" s="1"/>
      <c r="F47" s="1"/>
      <c r="G47" s="1"/>
      <c r="H47" s="1"/>
      <c r="I47" s="1"/>
      <c r="J47" s="1"/>
      <c r="K47" s="1"/>
    </row>
    <row r="48" ht="24.75" customHeight="1">
      <c r="A48" s="1"/>
      <c r="B48" s="1"/>
      <c r="C48" s="1"/>
      <c r="D48" s="1"/>
      <c r="E48" s="1"/>
      <c r="F48" s="1"/>
      <c r="G48" s="1"/>
      <c r="H48" s="1"/>
      <c r="I48" s="1"/>
      <c r="J48" s="1"/>
      <c r="K48" s="1"/>
    </row>
    <row r="49" ht="24.75" customHeight="1">
      <c r="A49" s="1"/>
      <c r="B49" s="1"/>
      <c r="C49" s="1"/>
      <c r="D49" s="1"/>
      <c r="E49" s="1"/>
      <c r="F49" s="1"/>
      <c r="G49" s="1"/>
      <c r="H49" s="1"/>
      <c r="I49" s="1"/>
      <c r="J49" s="1"/>
      <c r="K49" s="1"/>
    </row>
    <row r="50" ht="24.75" customHeight="1">
      <c r="A50" s="1"/>
      <c r="B50" s="1"/>
      <c r="C50" s="1"/>
      <c r="D50" s="1"/>
      <c r="E50" s="1"/>
      <c r="F50" s="1"/>
      <c r="G50" s="1"/>
      <c r="H50" s="1"/>
      <c r="I50" s="1"/>
      <c r="J50" s="1"/>
      <c r="K50" s="1"/>
    </row>
    <row r="51" ht="24.75" customHeight="1">
      <c r="A51" s="1"/>
      <c r="B51" s="1"/>
      <c r="C51" s="1"/>
      <c r="D51" s="1"/>
      <c r="E51" s="1"/>
      <c r="F51" s="1"/>
      <c r="G51" s="1"/>
      <c r="H51" s="1"/>
      <c r="I51" s="1"/>
      <c r="J51" s="1"/>
      <c r="K51" s="1"/>
    </row>
    <row r="52" ht="24.75" customHeight="1">
      <c r="A52" s="1"/>
      <c r="B52" s="1"/>
      <c r="C52" s="1"/>
      <c r="D52" s="1"/>
      <c r="E52" s="1"/>
      <c r="F52" s="1"/>
      <c r="G52" s="1"/>
      <c r="H52" s="1"/>
      <c r="I52" s="1"/>
      <c r="J52" s="1"/>
      <c r="K52" s="1"/>
    </row>
    <row r="53" ht="24.75" customHeight="1">
      <c r="A53" s="1"/>
      <c r="B53" s="1"/>
      <c r="C53" s="1"/>
      <c r="D53" s="1"/>
      <c r="E53" s="1"/>
      <c r="F53" s="1"/>
      <c r="G53" s="1"/>
      <c r="H53" s="1"/>
      <c r="I53" s="1"/>
      <c r="J53" s="1"/>
      <c r="K53" s="1"/>
    </row>
    <row r="54" ht="24.75" customHeight="1">
      <c r="A54" s="1"/>
      <c r="B54" s="1"/>
      <c r="C54" s="1"/>
      <c r="D54" s="1"/>
      <c r="E54" s="1"/>
      <c r="F54" s="1"/>
      <c r="G54" s="1"/>
      <c r="H54" s="1"/>
      <c r="I54" s="1"/>
      <c r="J54" s="1"/>
      <c r="K54" s="1"/>
    </row>
    <row r="55" ht="24.75" customHeight="1">
      <c r="A55" s="1"/>
      <c r="B55" s="1"/>
      <c r="C55" s="1"/>
      <c r="D55" s="1"/>
      <c r="E55" s="1"/>
      <c r="F55" s="1"/>
      <c r="G55" s="1"/>
      <c r="H55" s="1"/>
      <c r="I55" s="1"/>
      <c r="J55" s="1"/>
      <c r="K55" s="1"/>
    </row>
    <row r="56" ht="24.75" customHeight="1">
      <c r="A56" s="1"/>
      <c r="B56" s="1"/>
      <c r="C56" s="1"/>
      <c r="D56" s="1"/>
      <c r="E56" s="1"/>
      <c r="F56" s="1"/>
      <c r="G56" s="1"/>
      <c r="H56" s="1"/>
      <c r="I56" s="1"/>
      <c r="J56" s="1"/>
      <c r="K56" s="1"/>
    </row>
    <row r="57" ht="24.75" customHeight="1">
      <c r="A57" s="1"/>
      <c r="B57" s="1"/>
      <c r="C57" s="1"/>
      <c r="D57" s="1"/>
      <c r="E57" s="1"/>
      <c r="F57" s="1"/>
      <c r="G57" s="1"/>
      <c r="H57" s="1"/>
      <c r="I57" s="1"/>
      <c r="J57" s="1"/>
      <c r="K57" s="1"/>
    </row>
    <row r="58" ht="24.75" customHeight="1">
      <c r="A58" s="1"/>
      <c r="B58" s="1"/>
      <c r="C58" s="1"/>
      <c r="D58" s="1"/>
      <c r="E58" s="1"/>
      <c r="F58" s="1"/>
      <c r="G58" s="1"/>
      <c r="H58" s="1"/>
      <c r="I58" s="1"/>
      <c r="J58" s="1"/>
      <c r="K58" s="1"/>
    </row>
    <row r="59" ht="24.75" customHeight="1">
      <c r="A59" s="1"/>
      <c r="B59" s="1"/>
      <c r="C59" s="1"/>
      <c r="D59" s="1"/>
      <c r="E59" s="1"/>
      <c r="F59" s="1"/>
      <c r="G59" s="1"/>
      <c r="H59" s="1"/>
      <c r="I59" s="1"/>
      <c r="J59" s="1"/>
      <c r="K59" s="1"/>
    </row>
    <row r="60" ht="24.75" customHeight="1">
      <c r="A60" s="1"/>
      <c r="B60" s="1"/>
      <c r="C60" s="1"/>
      <c r="D60" s="1"/>
      <c r="E60" s="1"/>
      <c r="F60" s="1"/>
      <c r="G60" s="1"/>
      <c r="H60" s="1"/>
      <c r="I60" s="1"/>
      <c r="J60" s="1"/>
      <c r="K60" s="1"/>
    </row>
    <row r="61" ht="24.75" customHeight="1">
      <c r="A61" s="1"/>
      <c r="B61" s="1"/>
      <c r="C61" s="1"/>
      <c r="D61" s="1"/>
      <c r="E61" s="1"/>
      <c r="F61" s="1"/>
      <c r="G61" s="1"/>
      <c r="H61" s="1"/>
      <c r="I61" s="1"/>
      <c r="J61" s="1"/>
      <c r="K61" s="1"/>
    </row>
    <row r="62" ht="24.75" customHeight="1">
      <c r="A62" s="1"/>
      <c r="B62" s="1"/>
      <c r="C62" s="1"/>
      <c r="D62" s="1"/>
      <c r="E62" s="1"/>
      <c r="F62" s="1"/>
      <c r="G62" s="1"/>
      <c r="H62" s="1"/>
      <c r="I62" s="1"/>
      <c r="J62" s="1"/>
      <c r="K62" s="1"/>
    </row>
    <row r="63" ht="24.75" customHeight="1">
      <c r="A63" s="1"/>
      <c r="B63" s="1"/>
      <c r="C63" s="1"/>
      <c r="D63" s="1"/>
      <c r="E63" s="1"/>
      <c r="F63" s="1"/>
      <c r="G63" s="1"/>
      <c r="H63" s="1"/>
      <c r="I63" s="1"/>
      <c r="J63" s="1"/>
      <c r="K63" s="1"/>
    </row>
    <row r="64" ht="24.75" customHeight="1">
      <c r="A64" s="1"/>
      <c r="B64" s="1"/>
      <c r="C64" s="1"/>
      <c r="D64" s="1"/>
      <c r="E64" s="1"/>
      <c r="F64" s="1"/>
      <c r="G64" s="1"/>
      <c r="H64" s="1"/>
      <c r="I64" s="1"/>
      <c r="J64" s="1"/>
      <c r="K64" s="1"/>
    </row>
    <row r="65" ht="24.75" customHeight="1">
      <c r="A65" s="1"/>
      <c r="B65" s="1"/>
      <c r="C65" s="1"/>
      <c r="D65" s="1"/>
      <c r="E65" s="1"/>
      <c r="F65" s="1"/>
      <c r="G65" s="1"/>
      <c r="H65" s="1"/>
      <c r="I65" s="1"/>
      <c r="J65" s="1"/>
      <c r="K65" s="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H6:H20">
      <formula1>"Pendiente,En revisión,Resuelto"</formula1>
    </dataValidation>
    <dataValidation type="list" allowBlank="1" sqref="D6:D20">
      <formula1>"Baja,Media,Alta"</formula1>
    </dataValidation>
    <dataValidation type="list" allowBlank="1" sqref="E6:E20">
      <formula1>"Bajo,Medio,Alto"</formula1>
    </dataValidation>
  </dataValidations>
  <printOptions/>
  <pageMargins bottom="0.75" footer="0.0" header="0.0" left="0.7" right="0.7" top="0.75"/>
  <pageSetup orientation="landscape"/>
  <drawing r:id="rId2"/>
  <legacyDrawing r:id="rId3"/>
</worksheet>
</file>