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ortada" sheetId="1" r:id="rId5"/>
    <sheet state="visible" name="Resumen" sheetId="2" r:id="rId6"/>
    <sheet state="visible" name="Productos" sheetId="3" r:id="rId7"/>
    <sheet state="visible" name="Fijos" sheetId="4" r:id="rId8"/>
    <sheet state="visible" name="Calculo" sheetId="5" r:id="rId9"/>
    <sheet state="visible" name="Metodologia" sheetId="6" r:id="rId10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6">
      <text>
        <t xml:space="preserve">Ventas netas mensuales necesarias para cubrir los costos fijos manteniendo la mezcla prevista. Si falta contribución positiva o hay datos inválidos, no se presenta un equilibrio numérico.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E5">
      <text>
        <t xml:space="preserve">Precio neto por unidad efectivamente realizado, después de descuentos y sin impuesto trasladado.</t>
      </text>
    </comment>
    <comment authorId="0" ref="I9">
      <text>
        <t xml:space="preserve">Capacidad máxima mensual del producto, en su propia unidad. Sirve para evaluar si el equilibrio y la meta son factibles.</t>
      </text>
    </comment>
    <comment authorId="0" ref="F5">
      <text>
        <t xml:space="preserve">Costo variable por unidad. No incluir costos fijos repartidos ni la comisión porcentual ingresada por separado.</t>
      </text>
    </comment>
    <comment authorId="0" ref="G5">
      <text>
        <t xml:space="preserve">Porcentaje del precio neto que se paga como comisión. El costo variable efectivo es costo unitario + precio × comisión.</t>
      </text>
    </comment>
    <comment authorId="0" ref="H5">
      <text>
        <t xml:space="preserve">Unidades que prevés vender en UN MES. Estas cantidades definen la mezcla de venta que se mantiene constante en el cálculo.</t>
      </text>
    </comment>
    <comment authorId="0" ref="I5">
      <text>
        <t xml:space="preserve">Capacidad máxima mensual del producto, en su propia unidad. Sirve para evaluar si el equilibrio y la meta son factibles.</t>
      </text>
    </comment>
    <comment authorId="0" ref="C14">
      <text>
        <t xml:space="preserve">Código único. Puedes usar un solo producto o hasta diez.</t>
      </text>
    </comment>
    <comment authorId="0" ref="D14">
      <text>
        <t xml:space="preserve">Descripción. No sumar unidades de productos distintos como si fueran equivalentes.</t>
      </text>
    </comment>
    <comment authorId="0" ref="E14">
      <text>
        <t xml:space="preserve">Precio neto por unidad efectivamente realizado, después de descuentos y sin impuesto trasladado.</t>
      </text>
    </comment>
    <comment authorId="0" ref="F14">
      <text>
        <t xml:space="preserve">Costo variable por unidad. No incluir costos fijos repartidos ni la comisión porcentual ingresada por separado.</t>
      </text>
    </comment>
    <comment authorId="0" ref="C10">
      <text>
        <t xml:space="preserve">Código único. Puedes usar un solo producto o hasta diez.</t>
      </text>
    </comment>
    <comment authorId="0" ref="G14">
      <text>
        <t xml:space="preserve">Porcentaje del precio neto que se paga como comisión. El costo variable efectivo es costo unitario + precio × comisión.</t>
      </text>
    </comment>
    <comment authorId="0" ref="D10">
      <text>
        <t xml:space="preserve">Descripción. No sumar unidades de productos distintos como si fueran equivalentes.</t>
      </text>
    </comment>
    <comment authorId="0" ref="H14">
      <text>
        <t xml:space="preserve">Unidades que prevés vender en UN MES. Estas cantidades definen la mezcla de venta que se mantiene constante en el cálculo.</t>
      </text>
    </comment>
    <comment authorId="0" ref="E10">
      <text>
        <t xml:space="preserve">Precio neto por unidad efectivamente realizado, después de descuentos y sin impuesto trasladado.</t>
      </text>
    </comment>
    <comment authorId="0" ref="I14">
      <text>
        <t xml:space="preserve">Capacidad máxima mensual del producto, en su propia unidad. Sirve para evaluar si el equilibrio y la meta son factibles.</t>
      </text>
    </comment>
    <comment authorId="0" ref="F10">
      <text>
        <t xml:space="preserve">Costo variable por unidad. No incluir costos fijos repartidos ni la comisión porcentual ingresada por separado.</t>
      </text>
    </comment>
    <comment authorId="0" ref="C6">
      <text>
        <t xml:space="preserve">Código único. Puedes usar un solo producto o hasta diez.</t>
      </text>
    </comment>
    <comment authorId="0" ref="G10">
      <text>
        <t xml:space="preserve">Porcentaje del precio neto que se paga como comisión. El costo variable efectivo es costo unitario + precio × comisión.</t>
      </text>
    </comment>
    <comment authorId="0" ref="D6">
      <text>
        <t xml:space="preserve">Descripción. No sumar unidades de productos distintos como si fueran equivalentes.</t>
      </text>
    </comment>
    <comment authorId="0" ref="H10">
      <text>
        <t xml:space="preserve">Unidades que prevés vender en UN MES. Estas cantidades definen la mezcla de venta que se mantiene constante en el cálculo.</t>
      </text>
    </comment>
    <comment authorId="0" ref="E6">
      <text>
        <t xml:space="preserve">Precio neto por unidad efectivamente realizado, después de descuentos y sin impuesto trasladado.</t>
      </text>
    </comment>
    <comment authorId="0" ref="I10">
      <text>
        <t xml:space="preserve">Capacidad máxima mensual del producto, en su propia unidad. Sirve para evaluar si el equilibrio y la meta son factibles.</t>
      </text>
    </comment>
    <comment authorId="0" ref="F6">
      <text>
        <t xml:space="preserve">Costo variable por unidad. No incluir costos fijos repartidos ni la comisión porcentual ingresada por separado.</t>
      </text>
    </comment>
    <comment authorId="0" ref="G6">
      <text>
        <t xml:space="preserve">Porcentaje del precio neto que se paga como comisión. El costo variable efectivo es costo unitario + precio × comisión.</t>
      </text>
    </comment>
    <comment authorId="0" ref="H6">
      <text>
        <t xml:space="preserve">Unidades que prevés vender en UN MES. Estas cantidades definen la mezcla de venta que se mantiene constante en el cálculo.</t>
      </text>
    </comment>
    <comment authorId="0" ref="I6">
      <text>
        <t xml:space="preserve">Capacidad máxima mensual del producto, en su propia unidad. Sirve para evaluar si el equilibrio y la meta son factibles.</t>
      </text>
    </comment>
    <comment authorId="0" ref="C15">
      <text>
        <t xml:space="preserve">Código único. Puedes usar un solo producto o hasta diez.</t>
      </text>
    </comment>
    <comment authorId="0" ref="D15">
      <text>
        <t xml:space="preserve">Descripción. No sumar unidades de productos distintos como si fueran equivalentes.</t>
      </text>
    </comment>
    <comment authorId="0" ref="E15">
      <text>
        <t xml:space="preserve">Precio neto por unidad efectivamente realizado, después de descuentos y sin impuesto trasladado.</t>
      </text>
    </comment>
    <comment authorId="0" ref="F15">
      <text>
        <t xml:space="preserve">Costo variable por unidad. No incluir costos fijos repartidos ni la comisión porcentual ingresada por separado.</t>
      </text>
    </comment>
    <comment authorId="0" ref="C11">
      <text>
        <t xml:space="preserve">Código único. Puedes usar un solo producto o hasta diez.</t>
      </text>
    </comment>
    <comment authorId="0" ref="G15">
      <text>
        <t xml:space="preserve">Porcentaje del precio neto que se paga como comisión. El costo variable efectivo es costo unitario + precio × comisión.</t>
      </text>
    </comment>
    <comment authorId="0" ref="D11">
      <text>
        <t xml:space="preserve">Descripción. No sumar unidades de productos distintos como si fueran equivalentes.</t>
      </text>
    </comment>
    <comment authorId="0" ref="H15">
      <text>
        <t xml:space="preserve">Unidades que prevés vender en UN MES. Estas cantidades definen la mezcla de venta que se mantiene constante en el cálculo.</t>
      </text>
    </comment>
    <comment authorId="0" ref="E11">
      <text>
        <t xml:space="preserve">Precio neto por unidad efectivamente realizado, después de descuentos y sin impuesto trasladado.</t>
      </text>
    </comment>
    <comment authorId="0" ref="I15">
      <text>
        <t xml:space="preserve">Capacidad máxima mensual del producto, en su propia unidad. Sirve para evaluar si el equilibrio y la meta son factibles.</t>
      </text>
    </comment>
    <comment authorId="0" ref="F11">
      <text>
        <t xml:space="preserve">Costo variable por unidad. No incluir costos fijos repartidos ni la comisión porcentual ingresada por separado.</t>
      </text>
    </comment>
    <comment authorId="0" ref="C7">
      <text>
        <t xml:space="preserve">Código único. Puedes usar un solo producto o hasta diez.</t>
      </text>
    </comment>
    <comment authorId="0" ref="G11">
      <text>
        <t xml:space="preserve">Porcentaje del precio neto que se paga como comisión. El costo variable efectivo es costo unitario + precio × comisión.</t>
      </text>
    </comment>
    <comment authorId="0" ref="D7">
      <text>
        <t xml:space="preserve">Descripción. No sumar unidades de productos distintos como si fueran equivalentes.</t>
      </text>
    </comment>
    <comment authorId="0" ref="H11">
      <text>
        <t xml:space="preserve">Unidades que prevés vender en UN MES. Estas cantidades definen la mezcla de venta que se mantiene constante en el cálculo.</t>
      </text>
    </comment>
    <comment authorId="0" ref="E7">
      <text>
        <t xml:space="preserve">Precio neto por unidad efectivamente realizado, después de descuentos y sin impuesto trasladado.</t>
      </text>
    </comment>
    <comment authorId="0" ref="I11">
      <text>
        <t xml:space="preserve">Capacidad máxima mensual del producto, en su propia unidad. Sirve para evaluar si el equilibrio y la meta son factibles.</t>
      </text>
    </comment>
    <comment authorId="0" ref="F7">
      <text>
        <t xml:space="preserve">Costo variable por unidad. No incluir costos fijos repartidos ni la comisión porcentual ingresada por separado.</t>
      </text>
    </comment>
    <comment authorId="0" ref="G7">
      <text>
        <t xml:space="preserve">Porcentaje del precio neto que se paga como comisión. El costo variable efectivo es costo unitario + precio × comisión.</t>
      </text>
    </comment>
    <comment authorId="0" ref="H7">
      <text>
        <t xml:space="preserve">Unidades que prevés vender en UN MES. Estas cantidades definen la mezcla de venta que se mantiene constante en el cálculo.</t>
      </text>
    </comment>
    <comment authorId="0" ref="I7">
      <text>
        <t xml:space="preserve">Capacidad máxima mensual del producto, en su propia unidad. Sirve para evaluar si el equilibrio y la meta son factibles.</t>
      </text>
    </comment>
    <comment authorId="0" ref="C12">
      <text>
        <t xml:space="preserve">Código único. Puedes usar un solo producto o hasta diez.</t>
      </text>
    </comment>
    <comment authorId="0" ref="D12">
      <text>
        <t xml:space="preserve">Descripción. No sumar unidades de productos distintos como si fueran equivalentes.</t>
      </text>
    </comment>
    <comment authorId="0" ref="E12">
      <text>
        <t xml:space="preserve">Precio neto por unidad efectivamente realizado, después de descuentos y sin impuesto trasladado.</t>
      </text>
    </comment>
    <comment authorId="0" ref="F12">
      <text>
        <t xml:space="preserve">Costo variable por unidad. No incluir costos fijos repartidos ni la comisión porcentual ingresada por separado.</t>
      </text>
    </comment>
    <comment authorId="0" ref="C8">
      <text>
        <t xml:space="preserve">Código único. Puedes usar un solo producto o hasta diez.</t>
      </text>
    </comment>
    <comment authorId="0" ref="G12">
      <text>
        <t xml:space="preserve">Porcentaje del precio neto que se paga como comisión. El costo variable efectivo es costo unitario + precio × comisión.</t>
      </text>
    </comment>
    <comment authorId="0" ref="D8">
      <text>
        <t xml:space="preserve">Descripción. No sumar unidades de productos distintos como si fueran equivalentes.</t>
      </text>
    </comment>
    <comment authorId="0" ref="H12">
      <text>
        <t xml:space="preserve">Unidades que prevés vender en UN MES. Estas cantidades definen la mezcla de venta que se mantiene constante en el cálculo.</t>
      </text>
    </comment>
    <comment authorId="0" ref="E8">
      <text>
        <t xml:space="preserve">Precio neto por unidad efectivamente realizado, después de descuentos y sin impuesto trasladado.</t>
      </text>
    </comment>
    <comment authorId="0" ref="I12">
      <text>
        <t xml:space="preserve">Capacidad máxima mensual del producto, en su propia unidad. Sirve para evaluar si el equilibrio y la meta son factibles.</t>
      </text>
    </comment>
    <comment authorId="0" ref="F8">
      <text>
        <t xml:space="preserve">Costo variable por unidad. No incluir costos fijos repartidos ni la comisión porcentual ingresada por separado.</t>
      </text>
    </comment>
    <comment authorId="0" ref="G8">
      <text>
        <t xml:space="preserve">Porcentaje del precio neto que se paga como comisión. El costo variable efectivo es costo unitario + precio × comisión.</t>
      </text>
    </comment>
    <comment authorId="0" ref="H8">
      <text>
        <t xml:space="preserve">Unidades que prevés vender en UN MES. Estas cantidades definen la mezcla de venta que se mantiene constante en el cálculo.</t>
      </text>
    </comment>
    <comment authorId="0" ref="I8">
      <text>
        <t xml:space="preserve">Capacidad máxima mensual del producto, en su propia unidad. Sirve para evaluar si el equilibrio y la meta son factibles.</t>
      </text>
    </comment>
    <comment authorId="0" ref="C13">
      <text>
        <t xml:space="preserve">Código único. Puedes usar un solo producto o hasta diez.</t>
      </text>
    </comment>
    <comment authorId="0" ref="D13">
      <text>
        <t xml:space="preserve">Descripción. No sumar unidades de productos distintos como si fueran equivalentes.</t>
      </text>
    </comment>
    <comment authorId="0" ref="E13">
      <text>
        <t xml:space="preserve">Precio neto por unidad efectivamente realizado, después de descuentos y sin impuesto trasladado.</t>
      </text>
    </comment>
    <comment authorId="0" ref="F13">
      <text>
        <t xml:space="preserve">Costo variable por unidad. No incluir costos fijos repartidos ni la comisión porcentual ingresada por separado.</t>
      </text>
    </comment>
    <comment authorId="0" ref="C9">
      <text>
        <t xml:space="preserve">Código único. Puedes usar un solo producto o hasta diez.</t>
      </text>
    </comment>
    <comment authorId="0" ref="G13">
      <text>
        <t xml:space="preserve">Porcentaje del precio neto que se paga como comisión. El costo variable efectivo es costo unitario + precio × comisión.</t>
      </text>
    </comment>
    <comment authorId="0" ref="D9">
      <text>
        <t xml:space="preserve">Descripción. No sumar unidades de productos distintos como si fueran equivalentes.</t>
      </text>
    </comment>
    <comment authorId="0" ref="H13">
      <text>
        <t xml:space="preserve">Unidades que prevés vender en UN MES. Estas cantidades definen la mezcla de venta que se mantiene constante en el cálculo.</t>
      </text>
    </comment>
    <comment authorId="0" ref="E9">
      <text>
        <t xml:space="preserve">Precio neto por unidad efectivamente realizado, después de descuentos y sin impuesto trasladado.</t>
      </text>
    </comment>
    <comment authorId="0" ref="I13">
      <text>
        <t xml:space="preserve">Capacidad máxima mensual del producto, en su propia unidad. Sirve para evaluar si el equilibrio y la meta son factibles.</t>
      </text>
    </comment>
    <comment authorId="0" ref="F9">
      <text>
        <t xml:space="preserve">Costo variable por unidad. No incluir costos fijos repartidos ni la comisión porcentual ingresada por separado.</t>
      </text>
    </comment>
    <comment authorId="0" ref="C5">
      <text>
        <t xml:space="preserve">Código único. Puedes usar un solo producto o hasta diez.</t>
      </text>
    </comment>
    <comment authorId="0" ref="G9">
      <text>
        <t xml:space="preserve">Porcentaje del precio neto que se paga como comisión. El costo variable efectivo es costo unitario + precio × comisión.</t>
      </text>
    </comment>
    <comment authorId="0" ref="D5">
      <text>
        <t xml:space="preserve">Descripción. No sumar unidades de productos distintos como si fueran equivalentes.</t>
      </text>
    </comment>
    <comment authorId="0" ref="H9">
      <text>
        <t xml:space="preserve">Unidades que prevés vender en UN MES. Estas cantidades definen la mezcla de venta que se mantiene constante en el cálculo.</t>
      </text>
    </comment>
  </commentLi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28">
      <text>
        <t xml:space="preserve">Utilidad operativa mensual deseada antes de impuesto y financiamiento. Se suma a los costos fijos para estimar las ventas objetivo.</t>
      </text>
    </comment>
  </commentLi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18">
      <text>
        <t xml:space="preserve">Identificador del producto.</t>
      </text>
    </comment>
    <comment authorId="0" ref="D18">
      <text>
        <t xml:space="preserve">Descripción.</t>
      </text>
    </comment>
    <comment authorId="0" ref="E18">
      <text>
        <t xml:space="preserve">Precio neto × unidades previstas al mes.</t>
      </text>
    </comment>
    <comment authorId="0" ref="F18">
      <text>
        <t xml:space="preserve">(Variable unitario + precio × comisión) × unidades previstas.</t>
      </text>
    </comment>
    <comment authorId="0" ref="G18">
      <text>
        <t xml:space="preserve">Ventas menos variables del producto. Los productos con cantidad positiva deben tener contribución unitaria positiva.</t>
      </text>
    </comment>
    <comment authorId="0" ref="H18">
      <text>
        <t xml:space="preserve">Contribución / ventas del producto. No promediar porcentajes sin ponderar por ventas.</t>
      </text>
    </comment>
    <comment authorId="0" ref="I18">
      <text>
        <t xml:space="preserve">Ventas de este producto / ventas totales. Ponderación de la mezcla.</t>
      </text>
    </comment>
    <comment authorId="0" ref="J18">
      <text>
        <t xml:space="preserve">Unidades previstas × (fijos / contribución prevista total). Unidades exactas, antes de redondear.</t>
      </text>
    </comment>
    <comment authorId="0" ref="K18">
      <text>
        <t xml:space="preserve">Unidades exactas redondeadas hacia arriba al entero superior.</t>
      </text>
    </comment>
    <comment authorId="0" ref="L18">
      <text>
        <t xml:space="preserve">Unidades de equilibrio redondeadas × precio neto.</t>
      </text>
    </comment>
    <comment authorId="0" ref="M18">
      <text>
        <t xml:space="preserve">Unidades redondeadas × contribución por unidad. La suma debe cubrir los fijos.</t>
      </text>
    </comment>
    <comment authorId="0" ref="N18">
      <text>
        <t xml:space="preserve">Unidades necesarias para (fijos + utilidad objetivo), redondeadas hacia arriba.</t>
      </text>
    </comment>
    <comment authorId="0" ref="O18">
      <text>
        <t xml:space="preserve">Compara unidades de equilibrio y de meta con la capacidad mensual del SKU.</t>
      </text>
    </comment>
    <comment authorId="0" ref="P18">
      <text>
        <t xml:space="preserve">Revisar datos si falta un supuesto, hay un SKU repetido o la contribución de un producto activo no es positiva.</t>
      </text>
    </comment>
    <comment authorId="0" ref="C19">
      <text>
        <t xml:space="preserve">Identificador del producto.</t>
      </text>
    </comment>
    <comment authorId="0" ref="D19">
      <text>
        <t xml:space="preserve">Descripción.</t>
      </text>
    </comment>
    <comment authorId="0" ref="E19">
      <text>
        <t xml:space="preserve">Precio neto × unidades previstas al mes.</t>
      </text>
    </comment>
    <comment authorId="0" ref="F19">
      <text>
        <t xml:space="preserve">(Variable unitario + precio × comisión) × unidades previstas.</t>
      </text>
    </comment>
    <comment authorId="0" ref="G19">
      <text>
        <t xml:space="preserve">Ventas menos variables del producto. Los productos con cantidad positiva deben tener contribución unitaria positiva.</t>
      </text>
    </comment>
    <comment authorId="0" ref="H19">
      <text>
        <t xml:space="preserve">Contribución / ventas del producto. No promediar porcentajes sin ponderar por ventas.</t>
      </text>
    </comment>
    <comment authorId="0" ref="I19">
      <text>
        <t xml:space="preserve">Ventas de este producto / ventas totales. Ponderación de la mezcla.</t>
      </text>
    </comment>
    <comment authorId="0" ref="J19">
      <text>
        <t xml:space="preserve">Unidades previstas × (fijos / contribución prevista total). Unidades exactas, antes de redondear.</t>
      </text>
    </comment>
    <comment authorId="0" ref="K19">
      <text>
        <t xml:space="preserve">Unidades exactas redondeadas hacia arriba al entero superior.</t>
      </text>
    </comment>
    <comment authorId="0" ref="L19">
      <text>
        <t xml:space="preserve">Unidades de equilibrio redondeadas × precio neto.</t>
      </text>
    </comment>
    <comment authorId="0" ref="M19">
      <text>
        <t xml:space="preserve">Unidades redondeadas × contribución por unidad. La suma debe cubrir los fijos.</t>
      </text>
    </comment>
    <comment authorId="0" ref="N19">
      <text>
        <t xml:space="preserve">Unidades necesarias para (fijos + utilidad objetivo), redondeadas hacia arriba.</t>
      </text>
    </comment>
    <comment authorId="0" ref="O19">
      <text>
        <t xml:space="preserve">Compara unidades de equilibrio y de meta con la capacidad mensual del SKU.</t>
      </text>
    </comment>
    <comment authorId="0" ref="P19">
      <text>
        <t xml:space="preserve">Revisar datos si falta un supuesto, hay un SKU repetido o la contribución de un producto activo no es positiva.</t>
      </text>
    </comment>
    <comment authorId="0" ref="C20">
      <text>
        <t xml:space="preserve">Identificador del producto.</t>
      </text>
    </comment>
    <comment authorId="0" ref="D20">
      <text>
        <t xml:space="preserve">Descripción.</t>
      </text>
    </comment>
    <comment authorId="0" ref="E20">
      <text>
        <t xml:space="preserve">Precio neto × unidades previstas al mes.</t>
      </text>
    </comment>
    <comment authorId="0" ref="F20">
      <text>
        <t xml:space="preserve">(Variable unitario + precio × comisión) × unidades previstas.</t>
      </text>
    </comment>
    <comment authorId="0" ref="G20">
      <text>
        <t xml:space="preserve">Ventas menos variables del producto. Los productos con cantidad positiva deben tener contribución unitaria positiva.</t>
      </text>
    </comment>
    <comment authorId="0" ref="H20">
      <text>
        <t xml:space="preserve">Contribución / ventas del producto. No promediar porcentajes sin ponderar por ventas.</t>
      </text>
    </comment>
    <comment authorId="0" ref="I20">
      <text>
        <t xml:space="preserve">Ventas de este producto / ventas totales. Ponderación de la mezcla.</t>
      </text>
    </comment>
    <comment authorId="0" ref="J20">
      <text>
        <t xml:space="preserve">Unidades previstas × (fijos / contribución prevista total). Unidades exactas, antes de redondear.</t>
      </text>
    </comment>
    <comment authorId="0" ref="K20">
      <text>
        <t xml:space="preserve">Unidades exactas redondeadas hacia arriba al entero superior.</t>
      </text>
    </comment>
    <comment authorId="0" ref="L20">
      <text>
        <t xml:space="preserve">Unidades de equilibrio redondeadas × precio neto.</t>
      </text>
    </comment>
    <comment authorId="0" ref="M20">
      <text>
        <t xml:space="preserve">Unidades redondeadas × contribución por unidad. La suma debe cubrir los fijos.</t>
      </text>
    </comment>
    <comment authorId="0" ref="N20">
      <text>
        <t xml:space="preserve">Unidades necesarias para (fijos + utilidad objetivo), redondeadas hacia arriba.</t>
      </text>
    </comment>
    <comment authorId="0" ref="O20">
      <text>
        <t xml:space="preserve">Compara unidades de equilibrio y de meta con la capacidad mensual del SKU.</t>
      </text>
    </comment>
    <comment authorId="0" ref="P20">
      <text>
        <t xml:space="preserve">Revisar datos si falta un supuesto, hay un SKU repetido o la contribución de un producto activo no es positiva.</t>
      </text>
    </comment>
    <comment authorId="0" ref="C21">
      <text>
        <t xml:space="preserve">Identificador del producto.</t>
      </text>
    </comment>
    <comment authorId="0" ref="D21">
      <text>
        <t xml:space="preserve">Descripción.</t>
      </text>
    </comment>
    <comment authorId="0" ref="E21">
      <text>
        <t xml:space="preserve">Precio neto × unidades previstas al mes.</t>
      </text>
    </comment>
    <comment authorId="0" ref="F21">
      <text>
        <t xml:space="preserve">(Variable unitario + precio × comisión) × unidades previstas.</t>
      </text>
    </comment>
    <comment authorId="0" ref="G21">
      <text>
        <t xml:space="preserve">Ventas menos variables del producto. Los productos con cantidad positiva deben tener contribución unitaria positiva.</t>
      </text>
    </comment>
    <comment authorId="0" ref="H21">
      <text>
        <t xml:space="preserve">Contribución / ventas del producto. No promediar porcentajes sin ponderar por ventas.</t>
      </text>
    </comment>
    <comment authorId="0" ref="I21">
      <text>
        <t xml:space="preserve">Ventas de este producto / ventas totales. Ponderación de la mezcla.</t>
      </text>
    </comment>
    <comment authorId="0" ref="J21">
      <text>
        <t xml:space="preserve">Unidades previstas × (fijos / contribución prevista total). Unidades exactas, antes de redondear.</t>
      </text>
    </comment>
    <comment authorId="0" ref="K21">
      <text>
        <t xml:space="preserve">Unidades exactas redondeadas hacia arriba al entero superior.</t>
      </text>
    </comment>
    <comment authorId="0" ref="L21">
      <text>
        <t xml:space="preserve">Unidades de equilibrio redondeadas × precio neto.</t>
      </text>
    </comment>
    <comment authorId="0" ref="M21">
      <text>
        <t xml:space="preserve">Unidades redondeadas × contribución por unidad. La suma debe cubrir los fijos.</t>
      </text>
    </comment>
    <comment authorId="0" ref="N21">
      <text>
        <t xml:space="preserve">Unidades necesarias para (fijos + utilidad objetivo), redondeadas hacia arriba.</t>
      </text>
    </comment>
    <comment authorId="0" ref="O21">
      <text>
        <t xml:space="preserve">Compara unidades de equilibrio y de meta con la capacidad mensual del SKU.</t>
      </text>
    </comment>
    <comment authorId="0" ref="P21">
      <text>
        <t xml:space="preserve">Revisar datos si falta un supuesto, hay un SKU repetido o la contribución de un producto activo no es positiva.</t>
      </text>
    </comment>
    <comment authorId="0" ref="C22">
      <text>
        <t xml:space="preserve">Identificador del producto.</t>
      </text>
    </comment>
    <comment authorId="0" ref="D22">
      <text>
        <t xml:space="preserve">Descripción.</t>
      </text>
    </comment>
    <comment authorId="0" ref="E22">
      <text>
        <t xml:space="preserve">Precio neto × unidades previstas al mes.</t>
      </text>
    </comment>
    <comment authorId="0" ref="F22">
      <text>
        <t xml:space="preserve">(Variable unitario + precio × comisión) × unidades previstas.</t>
      </text>
    </comment>
    <comment authorId="0" ref="G22">
      <text>
        <t xml:space="preserve">Ventas menos variables del producto. Los productos con cantidad positiva deben tener contribución unitaria positiva.</t>
      </text>
    </comment>
    <comment authorId="0" ref="H22">
      <text>
        <t xml:space="preserve">Contribución / ventas del producto. No promediar porcentajes sin ponderar por ventas.</t>
      </text>
    </comment>
    <comment authorId="0" ref="I22">
      <text>
        <t xml:space="preserve">Ventas de este producto / ventas totales. Ponderación de la mezcla.</t>
      </text>
    </comment>
    <comment authorId="0" ref="J22">
      <text>
        <t xml:space="preserve">Unidades previstas × (fijos / contribución prevista total). Unidades exactas, antes de redondear.</t>
      </text>
    </comment>
    <comment authorId="0" ref="K22">
      <text>
        <t xml:space="preserve">Unidades exactas redondeadas hacia arriba al entero superior.</t>
      </text>
    </comment>
    <comment authorId="0" ref="L22">
      <text>
        <t xml:space="preserve">Unidades de equilibrio redondeadas × precio neto.</t>
      </text>
    </comment>
    <comment authorId="0" ref="M22">
      <text>
        <t xml:space="preserve">Unidades redondeadas × contribución por unidad. La suma debe cubrir los fijos.</t>
      </text>
    </comment>
    <comment authorId="0" ref="N22">
      <text>
        <t xml:space="preserve">Unidades necesarias para (fijos + utilidad objetivo), redondeadas hacia arriba.</t>
      </text>
    </comment>
    <comment authorId="0" ref="O22">
      <text>
        <t xml:space="preserve">Compara unidades de equilibrio y de meta con la capacidad mensual del SKU.</t>
      </text>
    </comment>
    <comment authorId="0" ref="P22">
      <text>
        <t xml:space="preserve">Revisar datos si falta un supuesto, hay un SKU repetido o la contribución de un producto activo no es positiva.</t>
      </text>
    </comment>
    <comment authorId="0" ref="C23">
      <text>
        <t xml:space="preserve">Identificador del producto.</t>
      </text>
    </comment>
    <comment authorId="0" ref="D23">
      <text>
        <t xml:space="preserve">Descripción.</t>
      </text>
    </comment>
    <comment authorId="0" ref="E23">
      <text>
        <t xml:space="preserve">Precio neto × unidades previstas al mes.</t>
      </text>
    </comment>
    <comment authorId="0" ref="F23">
      <text>
        <t xml:space="preserve">(Variable unitario + precio × comisión) × unidades previstas.</t>
      </text>
    </comment>
    <comment authorId="0" ref="G23">
      <text>
        <t xml:space="preserve">Ventas menos variables del producto. Los productos con cantidad positiva deben tener contribución unitaria positiva.</t>
      </text>
    </comment>
    <comment authorId="0" ref="H23">
      <text>
        <t xml:space="preserve">Contribución / ventas del producto. No promediar porcentajes sin ponderar por ventas.</t>
      </text>
    </comment>
    <comment authorId="0" ref="I23">
      <text>
        <t xml:space="preserve">Ventas de este producto / ventas totales. Ponderación de la mezcla.</t>
      </text>
    </comment>
    <comment authorId="0" ref="J23">
      <text>
        <t xml:space="preserve">Unidades previstas × (fijos / contribución prevista total). Unidades exactas, antes de redondear.</t>
      </text>
    </comment>
    <comment authorId="0" ref="K23">
      <text>
        <t xml:space="preserve">Unidades exactas redondeadas hacia arriba al entero superior.</t>
      </text>
    </comment>
    <comment authorId="0" ref="L23">
      <text>
        <t xml:space="preserve">Unidades de equilibrio redondeadas × precio neto.</t>
      </text>
    </comment>
    <comment authorId="0" ref="M23">
      <text>
        <t xml:space="preserve">Unidades redondeadas × contribución por unidad. La suma debe cubrir los fijos.</t>
      </text>
    </comment>
    <comment authorId="0" ref="N23">
      <text>
        <t xml:space="preserve">Unidades necesarias para (fijos + utilidad objetivo), redondeadas hacia arriba.</t>
      </text>
    </comment>
    <comment authorId="0" ref="O23">
      <text>
        <t xml:space="preserve">Compara unidades de equilibrio y de meta con la capacidad mensual del SKU.</t>
      </text>
    </comment>
    <comment authorId="0" ref="P23">
      <text>
        <t xml:space="preserve">Revisar datos si falta un supuesto, hay un SKU repetido o la contribución de un producto activo no es positiva.</t>
      </text>
    </comment>
    <comment authorId="0" ref="C24">
      <text>
        <t xml:space="preserve">Identificador del producto.</t>
      </text>
    </comment>
    <comment authorId="0" ref="D24">
      <text>
        <t xml:space="preserve">Descripción.</t>
      </text>
    </comment>
    <comment authorId="0" ref="E24">
      <text>
        <t xml:space="preserve">Precio neto × unidades previstas al mes.</t>
      </text>
    </comment>
    <comment authorId="0" ref="F24">
      <text>
        <t xml:space="preserve">(Variable unitario + precio × comisión) × unidades previstas.</t>
      </text>
    </comment>
    <comment authorId="0" ref="G24">
      <text>
        <t xml:space="preserve">Ventas menos variables del producto. Los productos con cantidad positiva deben tener contribución unitaria positiva.</t>
      </text>
    </comment>
    <comment authorId="0" ref="H24">
      <text>
        <t xml:space="preserve">Contribución / ventas del producto. No promediar porcentajes sin ponderar por ventas.</t>
      </text>
    </comment>
    <comment authorId="0" ref="I24">
      <text>
        <t xml:space="preserve">Ventas de este producto / ventas totales. Ponderación de la mezcla.</t>
      </text>
    </comment>
    <comment authorId="0" ref="J24">
      <text>
        <t xml:space="preserve">Unidades previstas × (fijos / contribución prevista total). Unidades exactas, antes de redondear.</t>
      </text>
    </comment>
    <comment authorId="0" ref="C16">
      <text>
        <t xml:space="preserve">Identificador del producto.</t>
      </text>
    </comment>
    <comment authorId="0" ref="K24">
      <text>
        <t xml:space="preserve">Unidades exactas redondeadas hacia arriba al entero superior.</t>
      </text>
    </comment>
    <comment authorId="0" ref="D16">
      <text>
        <t xml:space="preserve">Descripción.</t>
      </text>
    </comment>
    <comment authorId="0" ref="L24">
      <text>
        <t xml:space="preserve">Unidades de equilibrio redondeadas × precio neto.</t>
      </text>
    </comment>
    <comment authorId="0" ref="E16">
      <text>
        <t xml:space="preserve">Precio neto × unidades previstas al mes.</t>
      </text>
    </comment>
    <comment authorId="0" ref="M24">
      <text>
        <t xml:space="preserve">Unidades redondeadas × contribución por unidad. La suma debe cubrir los fijos.</t>
      </text>
    </comment>
    <comment authorId="0" ref="F16">
      <text>
        <t xml:space="preserve">(Variable unitario + precio × comisión) × unidades previstas.</t>
      </text>
    </comment>
    <comment authorId="0" ref="N24">
      <text>
        <t xml:space="preserve">Unidades necesarias para (fijos + utilidad objetivo), redondeadas hacia arriba.</t>
      </text>
    </comment>
    <comment authorId="0" ref="G16">
      <text>
        <t xml:space="preserve">Ventas menos variables del producto. Los productos con cantidad positiva deben tener contribución unitaria positiva.</t>
      </text>
    </comment>
    <comment authorId="0" ref="O24">
      <text>
        <t xml:space="preserve">Compara unidades de equilibrio y de meta con la capacidad mensual del SKU.</t>
      </text>
    </comment>
    <comment authorId="0" ref="H16">
      <text>
        <t xml:space="preserve">Contribución / ventas del producto. No promediar porcentajes sin ponderar por ventas.</t>
      </text>
    </comment>
    <comment authorId="0" ref="P24">
      <text>
        <t xml:space="preserve">Revisar datos si falta un supuesto, hay un SKU repetido o la contribución de un producto activo no es positiva.</t>
      </text>
    </comment>
    <comment authorId="0" ref="I16">
      <text>
        <t xml:space="preserve">Ventas de este producto / ventas totales. Ponderación de la mezcla.</t>
      </text>
    </comment>
    <comment authorId="0" ref="J16">
      <text>
        <t xml:space="preserve">Unidades previstas × (fijos / contribución prevista total). Unidades exactas, antes de redondear.</t>
      </text>
    </comment>
    <comment authorId="0" ref="K16">
      <text>
        <t xml:space="preserve">Unidades exactas redondeadas hacia arriba al entero superior.</t>
      </text>
    </comment>
    <comment authorId="0" ref="L16">
      <text>
        <t xml:space="preserve">Unidades de equilibrio redondeadas × precio neto.</t>
      </text>
    </comment>
    <comment authorId="0" ref="M16">
      <text>
        <t xml:space="preserve">Unidades redondeadas × contribución por unidad. La suma debe cubrir los fijos.</t>
      </text>
    </comment>
    <comment authorId="0" ref="N16">
      <text>
        <t xml:space="preserve">Unidades necesarias para (fijos + utilidad objetivo), redondeadas hacia arriba.</t>
      </text>
    </comment>
    <comment authorId="0" ref="O16">
      <text>
        <t xml:space="preserve">Compara unidades de equilibrio y de meta con la capacidad mensual del SKU.</t>
      </text>
    </comment>
    <comment authorId="0" ref="P16">
      <text>
        <t xml:space="preserve">Revisar datos si falta un supuesto, hay un SKU repetido o la contribución de un producto activo no es positiva.</t>
      </text>
    </comment>
    <comment authorId="0" ref="C25">
      <text>
        <t xml:space="preserve">Identificador del producto.</t>
      </text>
    </comment>
    <comment authorId="0" ref="D25">
      <text>
        <t xml:space="preserve">Descripción.</t>
      </text>
    </comment>
    <comment authorId="0" ref="E25">
      <text>
        <t xml:space="preserve">Precio neto × unidades previstas al mes.</t>
      </text>
    </comment>
    <comment authorId="0" ref="F25">
      <text>
        <t xml:space="preserve">(Variable unitario + precio × comisión) × unidades previstas.</t>
      </text>
    </comment>
    <comment authorId="0" ref="G25">
      <text>
        <t xml:space="preserve">Ventas menos variables del producto. Los productos con cantidad positiva deben tener contribución unitaria positiva.</t>
      </text>
    </comment>
    <comment authorId="0" ref="H25">
      <text>
        <t xml:space="preserve">Contribución / ventas del producto. No promediar porcentajes sin ponderar por ventas.</t>
      </text>
    </comment>
    <comment authorId="0" ref="I25">
      <text>
        <t xml:space="preserve">Ventas de este producto / ventas totales. Ponderación de la mezcla.</t>
      </text>
    </comment>
    <comment authorId="0" ref="J25">
      <text>
        <t xml:space="preserve">Unidades previstas × (fijos / contribución prevista total). Unidades exactas, antes de redondear.</t>
      </text>
    </comment>
    <comment authorId="0" ref="C17">
      <text>
        <t xml:space="preserve">Identificador del producto.</t>
      </text>
    </comment>
    <comment authorId="0" ref="K25">
      <text>
        <t xml:space="preserve">Unidades exactas redondeadas hacia arriba al entero superior.</t>
      </text>
    </comment>
    <comment authorId="0" ref="D17">
      <text>
        <t xml:space="preserve">Descripción.</t>
      </text>
    </comment>
    <comment authorId="0" ref="L25">
      <text>
        <t xml:space="preserve">Unidades de equilibrio redondeadas × precio neto.</t>
      </text>
    </comment>
    <comment authorId="0" ref="E17">
      <text>
        <t xml:space="preserve">Precio neto × unidades previstas al mes.</t>
      </text>
    </comment>
    <comment authorId="0" ref="M25">
      <text>
        <t xml:space="preserve">Unidades redondeadas × contribución por unidad. La suma debe cubrir los fijos.</t>
      </text>
    </comment>
    <comment authorId="0" ref="F17">
      <text>
        <t xml:space="preserve">(Variable unitario + precio × comisión) × unidades previstas.</t>
      </text>
    </comment>
    <comment authorId="0" ref="N25">
      <text>
        <t xml:space="preserve">Unidades necesarias para (fijos + utilidad objetivo), redondeadas hacia arriba.</t>
      </text>
    </comment>
    <comment authorId="0" ref="G17">
      <text>
        <t xml:space="preserve">Ventas menos variables del producto. Los productos con cantidad positiva deben tener contribución unitaria positiva.</t>
      </text>
    </comment>
    <comment authorId="0" ref="O25">
      <text>
        <t xml:space="preserve">Compara unidades de equilibrio y de meta con la capacidad mensual del SKU.</t>
      </text>
    </comment>
    <comment authorId="0" ref="H17">
      <text>
        <t xml:space="preserve">Contribución / ventas del producto. No promediar porcentajes sin ponderar por ventas.</t>
      </text>
    </comment>
    <comment authorId="0" ref="P25">
      <text>
        <t xml:space="preserve">Revisar datos si falta un supuesto, hay un SKU repetido o la contribución de un producto activo no es positiva.</t>
      </text>
    </comment>
    <comment authorId="0" ref="I17">
      <text>
        <t xml:space="preserve">Ventas de este producto / ventas totales. Ponderación de la mezcla.</t>
      </text>
    </comment>
    <comment authorId="0" ref="J17">
      <text>
        <t xml:space="preserve">Unidades previstas × (fijos / contribución prevista total). Unidades exactas, antes de redondear.</t>
      </text>
    </comment>
    <comment authorId="0" ref="K17">
      <text>
        <t xml:space="preserve">Unidades exactas redondeadas hacia arriba al entero superior.</t>
      </text>
    </comment>
    <comment authorId="0" ref="L17">
      <text>
        <t xml:space="preserve">Unidades de equilibrio redondeadas × precio neto.</t>
      </text>
    </comment>
    <comment authorId="0" ref="M17">
      <text>
        <t xml:space="preserve">Unidades redondeadas × contribución por unidad. La suma debe cubrir los fijos.</t>
      </text>
    </comment>
    <comment authorId="0" ref="N17">
      <text>
        <t xml:space="preserve">Unidades necesarias para (fijos + utilidad objetivo), redondeadas hacia arriba.</t>
      </text>
    </comment>
    <comment authorId="0" ref="O17">
      <text>
        <t xml:space="preserve">Compara unidades de equilibrio y de meta con la capacidad mensual del SKU.</t>
      </text>
    </comment>
    <comment authorId="0" ref="P17">
      <text>
        <t xml:space="preserve">Revisar datos si falta un supuesto, hay un SKU repetido o la contribución de un producto activo no es positiva.</t>
      </text>
    </comment>
  </commentList>
</comments>
</file>

<file path=xl/sharedStrings.xml><?xml version="1.0" encoding="utf-8"?>
<sst xmlns="http://schemas.openxmlformats.org/spreadsheetml/2006/main" count="111" uniqueCount="105">
  <si>
    <t>Fijos</t>
  </si>
  <si>
    <t>CONTABILIDAD SAN VICENTE</t>
  </si>
  <si>
    <t>Concepto mensual</t>
  </si>
  <si>
    <t>Importe mensual</t>
  </si>
  <si>
    <t>Productos</t>
  </si>
  <si>
    <t>Arriendo</t>
  </si>
  <si>
    <t>Personal fijo</t>
  </si>
  <si>
    <t>Punto de equilibrio</t>
  </si>
  <si>
    <t>Administración</t>
  </si>
  <si>
    <t>SKU</t>
  </si>
  <si>
    <t>Producto / servicio</t>
  </si>
  <si>
    <t>Precio neto unitario</t>
  </si>
  <si>
    <t>Variable unitario</t>
  </si>
  <si>
    <t>Comisión variable</t>
  </si>
  <si>
    <t>Unidades previstas / mes</t>
  </si>
  <si>
    <t>Capacidad / mes</t>
  </si>
  <si>
    <t>A001</t>
  </si>
  <si>
    <t>Producto A</t>
  </si>
  <si>
    <t>Ventas necesarias para cubrir costos.
Mezcla de productos, capacidad y meta de utilidad.</t>
  </si>
  <si>
    <t>B001</t>
  </si>
  <si>
    <t>Producto B</t>
  </si>
  <si>
    <t>Meta de utilidad mensual</t>
  </si>
  <si>
    <t>Metodología y ejemplo resuelto   ·   Octubre de 2026</t>
  </si>
  <si>
    <t>Contabilidad San Vicente
Celdas amarillas: editables. Consulta las notas de los campos relevantes.</t>
  </si>
  <si>
    <t>Resumen</t>
  </si>
  <si>
    <t>EQUILIBRIO DE LA MEZCLA MENSUAL</t>
  </si>
  <si>
    <t>Ventas de equilibrio</t>
  </si>
  <si>
    <t>La mezcla prevista se mantiene constante al aumentar o reducir las ventas. Los importes son mensuales y netos de impuesto. El equilibrio exacto permite unidades fraccionarias; las unidades operativas se redondean hacia arriba por producto.</t>
  </si>
  <si>
    <t>Ventas mensuales previstas</t>
  </si>
  <si>
    <t>Resultado del plan</t>
  </si>
  <si>
    <t>Margen de seguridad</t>
  </si>
  <si>
    <t>Venta exacta para meta</t>
  </si>
  <si>
    <t>Utilidad objetivo</t>
  </si>
  <si>
    <t>Estado de los datos</t>
  </si>
  <si>
    <t>Producto</t>
  </si>
  <si>
    <t>Plan unidades</t>
  </si>
  <si>
    <t>Equilibrio redondeado</t>
  </si>
  <si>
    <t>Meta redondeada</t>
  </si>
  <si>
    <t>Capacidad</t>
  </si>
  <si>
    <t>Contribución unitaria</t>
  </si>
  <si>
    <t>Factibilidad</t>
  </si>
  <si>
    <t>Calculo</t>
  </si>
  <si>
    <t>BASE MENSUAL</t>
  </si>
  <si>
    <t>Costos fijos</t>
  </si>
  <si>
    <t>Ventas del plan</t>
  </si>
  <si>
    <t>Contribución del plan</t>
  </si>
  <si>
    <t>Razón de contribución</t>
  </si>
  <si>
    <t>Venta de equilibrio</t>
  </si>
  <si>
    <t>Factor de equilibrio</t>
  </si>
  <si>
    <t>Factor de meta</t>
  </si>
  <si>
    <t>Estado de datos</t>
  </si>
  <si>
    <t>Resultado mensual del plan</t>
  </si>
  <si>
    <t>Ventas plan</t>
  </si>
  <si>
    <t>Variable del plan</t>
  </si>
  <si>
    <t>Contribución</t>
  </si>
  <si>
    <t>Razón contribución</t>
  </si>
  <si>
    <t>Cuota de ventas</t>
  </si>
  <si>
    <t>Unidades equilibrio exactas</t>
  </si>
  <si>
    <t>Unidades equilibrio redondeadas</t>
  </si>
  <si>
    <t>Ventas equilibrio redondeadas</t>
  </si>
  <si>
    <t>Contribución redondeada</t>
  </si>
  <si>
    <t>Unidades para meta</t>
  </si>
  <si>
    <t>Capacidad equilibrio / meta</t>
  </si>
  <si>
    <t>Datos</t>
  </si>
  <si>
    <t>Metodologia</t>
  </si>
  <si>
    <t>MÉTODO Y USO</t>
  </si>
  <si>
    <t>1. Separar fijos y variables</t>
  </si>
  <si>
    <t>Costos fijos: 1.200.000 al mes. Variable cambia por unidad vendida; no se debe incluir un prorrateo de fijos dentro del costo variable.</t>
  </si>
  <si>
    <t>2. Un producto</t>
  </si>
  <si>
    <t>Con un solo SKU: unidades de equilibrio = fijos / (precio − costo variable − precio × comisión). Si la contribución unitaria no es positiva no hay equilibrio operativo finito.</t>
  </si>
  <si>
    <t>3. Mezcla de productos</t>
  </si>
  <si>
    <t>El ejemplo vende 200 A y 100 B. Ventas: 4.000.000. Variables: 2.400.000. Contribución: 1.600.000 y razón ponderada 40%. La razón se pondera por ventas, no por promedio simple de porcentajes.</t>
  </si>
  <si>
    <t>4. Equilibrio de la mezcla</t>
  </si>
  <si>
    <t>Ventas de equilibrio = 1.200.000 / 40% = 3.000.000. Factor = fijos / contribución del plan = 0,75. Se necesitan 150 A y 75 B manteniendo la mezcla.</t>
  </si>
  <si>
    <t>5. Margen de seguridad</t>
  </si>
  <si>
    <t>(Ventas previstas − venta de equilibrio) / ventas previstas. Ejemplo: (4.000.000 − 3.000.000) / 4.000.000 = 25%. Si es negativo, el plan queda por debajo del equilibrio.</t>
  </si>
  <si>
    <t>6. Utilidad objetivo</t>
  </si>
  <si>
    <t>Factor para meta = (fijos + utilidad objetivo) / contribución del plan. Para ganar 300.000: 187,5 A y 93,75 B exactos; se redondean a 188 A y 94 B.</t>
  </si>
  <si>
    <t>7. Redondeo y capacidad</t>
  </si>
  <si>
    <t>Las unidades redondeadas pueden modificar levemente la mezcla. El costo y la contribución se recalculan en Calculo. Revisa la capacidad de cada SKU: el equilibrio contable no garantiza factibilidad física.</t>
  </si>
  <si>
    <t>8. Supuestos del método</t>
  </si>
  <si>
    <t>Precios, costos unitarios, mezcla y fijos constantes dentro del rango de actividad. Este modelo exige contribución positiva en cada SKU con ventas previstas. No incluye intereses ni impuesto a la utilidad.</t>
  </si>
  <si>
    <t>REFERENCIAS DE LA METODOLOGÍA</t>
  </si>
  <si>
    <t>Fórmula de equilibrio</t>
  </si>
  <si>
    <t>https://legacy.sba.gov/business-guide/plan-your-business/calculate-your-startup-costs/break-even-point</t>
  </si>
  <si>
    <t>CONTROLES DEL MODELO</t>
  </si>
  <si>
    <t>Control</t>
  </si>
  <si>
    <t>Diferencia / conteo</t>
  </si>
  <si>
    <t>Estado</t>
  </si>
  <si>
    <t>Criterio</t>
  </si>
  <si>
    <t>Datos de productos</t>
  </si>
  <si>
    <t>SKU únicos y entradas válidas.</t>
  </si>
  <si>
    <t>Contribución ponderada</t>
  </si>
  <si>
    <t>Contribución coincide con ventas × razón.</t>
  </si>
  <si>
    <t>Resultado a equilibrio</t>
  </si>
  <si>
    <t>El equilibrio exacto deja resultado cero.</t>
  </si>
  <si>
    <t>Cobertura al redondear</t>
  </si>
  <si>
    <t>Unidades redondeadas cubren costos fijos.</t>
  </si>
  <si>
    <t>Datos generales</t>
  </si>
  <si>
    <t>Contribución positiva y supuestos válidos.</t>
  </si>
  <si>
    <t>Escala</t>
  </si>
  <si>
    <t>Ventas</t>
  </si>
  <si>
    <t>Costo total</t>
  </si>
  <si>
    <t>Resultado</t>
  </si>
  <si>
    <t>Escala de mezcla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</si>
</sst>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#,##0.00;(#,##0.00);&quot;–&quot;"/>
    <numFmt numFmtId="165" formatCode="0.0%"/>
    <numFmt numFmtId="166" formatCode="#,##0;(#,##0);&quot;–&quot;"/>
  </numFmts>
  <fonts count="11">
    <font>
      <sz val="11.0"/>
      <color rgb="FF000000"/>
      <name val="Carlito"/>
      <scheme val="minor"/>
    </font>
    <font>
      <sz val="11.0"/>
      <color rgb="FF172B4D"/>
      <name val="Arial"/>
    </font>
    <font>
      <b/>
      <sz val="17.0"/>
      <color rgb="FF142D4E"/>
      <name val="Arial"/>
    </font>
    <font>
      <b/>
      <sz val="11.0"/>
      <color rgb="FFFFFFFF"/>
      <name val="Arial"/>
    </font>
    <font>
      <sz val="11.0"/>
      <color rgb="FF2157B0"/>
      <name val="Arial"/>
    </font>
    <font>
      <b/>
      <sz val="27.0"/>
      <color rgb="FFFFFFFF"/>
      <name val="Arial"/>
    </font>
    <font/>
    <font>
      <sz val="17.0"/>
      <color rgb="FFA9DCD3"/>
      <name val="Arial"/>
    </font>
    <font>
      <sz val="11.0"/>
      <color rgb="FFB9C8DC"/>
      <name val="Arial"/>
    </font>
    <font>
      <sz val="11.0"/>
      <color rgb="FF142D4E"/>
      <name val="Arial"/>
    </font>
    <font>
      <sz val="11.0"/>
      <color rgb="FF23734D"/>
      <name val="Arial"/>
    </font>
  </fonts>
  <fills count="4">
    <fill>
      <patternFill patternType="none"/>
    </fill>
    <fill>
      <patternFill patternType="lightGray"/>
    </fill>
    <fill>
      <patternFill patternType="solid">
        <fgColor rgb="FF142D4E"/>
        <bgColor rgb="FF142D4E"/>
      </patternFill>
    </fill>
    <fill>
      <patternFill patternType="solid">
        <fgColor rgb="FFFFF2CB"/>
        <bgColor rgb="FFFFF2CB"/>
      </patternFill>
    </fill>
  </fills>
  <borders count="11">
    <border/>
    <border>
      <bottom style="thin">
        <color rgb="FF168575"/>
      </bottom>
    </border>
    <border>
      <left/>
      <right/>
      <top/>
      <bottom/>
    </border>
    <border>
      <left/>
      <top/>
    </border>
    <border>
      <top/>
    </border>
    <border>
      <right/>
      <top/>
    </border>
    <border>
      <left/>
    </border>
    <border>
      <right/>
    </border>
    <border>
      <left/>
      <bottom/>
    </border>
    <border>
      <bottom/>
    </border>
    <border>
      <right/>
      <bottom/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1" fillId="0" fontId="1" numFmtId="0" xfId="0" applyAlignment="1" applyBorder="1" applyFont="1">
      <alignment vertical="center"/>
    </xf>
    <xf borderId="2" fillId="2" fontId="3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ill="1" applyFont="1">
      <alignment vertical="center"/>
    </xf>
    <xf borderId="2" fillId="3" fontId="4" numFmtId="0" xfId="0" applyAlignment="1" applyBorder="1" applyFill="1" applyFont="1">
      <alignment vertical="center"/>
    </xf>
    <xf borderId="2" fillId="3" fontId="4" numFmtId="164" xfId="0" applyAlignment="1" applyBorder="1" applyFill="1" applyFont="1" applyNumberFormat="1">
      <alignment vertical="center"/>
    </xf>
    <xf borderId="3" fillId="2" fontId="5" numFmtId="0" xfId="0" applyAlignment="1" applyBorder="1" applyFill="1" applyFont="1">
      <alignment shrinkToFit="0" vertical="center" wrapText="1"/>
    </xf>
    <xf borderId="4" fillId="0" fontId="6" numFmtId="0" xfId="0" applyBorder="1" applyFont="1"/>
    <xf borderId="5" fillId="0" fontId="6" numFmtId="0" xfId="0" applyBorder="1" applyFont="1"/>
    <xf borderId="6" fillId="0" fontId="6" numFmtId="0" xfId="0" applyBorder="1" applyFont="1"/>
    <xf borderId="7" fillId="0" fontId="6" numFmtId="0" xfId="0" applyBorder="1" applyFont="1"/>
    <xf borderId="8" fillId="0" fontId="6" numFmtId="0" xfId="0" applyBorder="1" applyFont="1"/>
    <xf borderId="9" fillId="0" fontId="6" numFmtId="0" xfId="0" applyBorder="1" applyFont="1"/>
    <xf borderId="10" fillId="0" fontId="6" numFmtId="0" xfId="0" applyBorder="1" applyFont="1"/>
    <xf borderId="2" fillId="3" fontId="4" numFmtId="165" xfId="0" applyAlignment="1" applyBorder="1" applyFill="1" applyFont="1" applyNumberFormat="1">
      <alignment vertical="center"/>
    </xf>
    <xf borderId="2" fillId="3" fontId="4" numFmtId="0" xfId="0" applyAlignment="1" applyBorder="1" applyFill="1" applyFont="1">
      <alignment readingOrder="0" vertical="center"/>
    </xf>
    <xf borderId="3" fillId="2" fontId="7" numFmtId="0" xfId="0" applyAlignment="1" applyBorder="1" applyFill="1" applyFont="1">
      <alignment shrinkToFit="0" vertical="center" wrapText="1"/>
    </xf>
    <xf borderId="3" fillId="2" fontId="8" numFmtId="0" xfId="0" applyAlignment="1" applyBorder="1" applyFill="1" applyFont="1">
      <alignment shrinkToFit="0" vertical="center" wrapText="1"/>
    </xf>
    <xf borderId="0" fillId="0" fontId="1" numFmtId="0" xfId="0" applyAlignment="1" applyFont="1">
      <alignment shrinkToFit="0" vertical="center" wrapText="1"/>
    </xf>
    <xf borderId="2" fillId="2" fontId="3" numFmtId="0" xfId="0" applyAlignment="1" applyBorder="1" applyFill="1" applyFont="1">
      <alignment vertical="center"/>
    </xf>
    <xf borderId="0" fillId="0" fontId="9" numFmtId="164" xfId="0" applyAlignment="1" applyFont="1" applyNumberFormat="1">
      <alignment vertical="center"/>
    </xf>
    <xf borderId="0" fillId="0" fontId="9" numFmtId="165" xfId="0" applyAlignment="1" applyFont="1" applyNumberFormat="1">
      <alignment vertical="center"/>
    </xf>
    <xf borderId="0" fillId="0" fontId="9" numFmtId="0" xfId="0" applyAlignment="1" applyFont="1">
      <alignment vertical="center"/>
    </xf>
    <xf borderId="0" fillId="0" fontId="10" numFmtId="164" xfId="0" applyAlignment="1" applyFont="1" applyNumberFormat="1">
      <alignment vertical="center"/>
    </xf>
    <xf borderId="0" fillId="0" fontId="1" numFmtId="164" xfId="0" applyAlignment="1" applyFont="1" applyNumberFormat="1">
      <alignment vertical="center"/>
    </xf>
    <xf borderId="0" fillId="0" fontId="1" numFmtId="165" xfId="0" applyAlignment="1" applyFont="1" applyNumberFormat="1">
      <alignment vertical="center"/>
    </xf>
    <xf borderId="0" fillId="0" fontId="10" numFmtId="0" xfId="0" applyAlignment="1" applyFont="1">
      <alignment vertical="center"/>
    </xf>
    <xf borderId="0" fillId="0" fontId="10" numFmtId="2" xfId="0" applyAlignment="1" applyFont="1" applyNumberFormat="1">
      <alignment vertical="center"/>
    </xf>
    <xf borderId="0" fillId="0" fontId="1" numFmtId="0" xfId="0" applyAlignment="1" applyFont="1">
      <alignment readingOrder="0" shrinkToFit="0" vertical="center" wrapText="1"/>
    </xf>
    <xf borderId="0" fillId="0" fontId="10" numFmtId="2" xfId="0" applyAlignment="1" applyFont="1" applyNumberFormat="1">
      <alignment shrinkToFit="0" vertical="center" wrapText="1"/>
    </xf>
    <xf borderId="0" fillId="0" fontId="9" numFmtId="166" xfId="0" applyAlignment="1" applyFont="1" applyNumberFormat="1">
      <alignment vertical="center"/>
    </xf>
    <xf borderId="0" fillId="0" fontId="1" numFmtId="166" xfId="0" applyAlignment="1" applyFont="1" applyNumberFormat="1">
      <alignment vertical="center"/>
    </xf>
  </cellXfs>
  <cellStyles count="1">
    <cellStyle xfId="0" name="Normal" builtinId="0"/>
  </cellStyles>
  <dxfs count="2">
    <dxf>
      <font>
        <b/>
        <color rgb="FF8C590A"/>
      </font>
      <fill>
        <patternFill patternType="solid">
          <fgColor rgb="FFFFF2C9"/>
          <bgColor rgb="FFFFF2C9"/>
        </patternFill>
      </fill>
      <border/>
    </dxf>
    <dxf>
      <font>
        <b/>
        <color rgb="FFB52319"/>
      </font>
      <fill>
        <patternFill patternType="solid">
          <fgColor rgb="FFFCE8E5"/>
          <bgColor rgb="FFFCE8E5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Ventas y costos según volumen</a:t>
            </a:r>
          </a:p>
        </c:rich>
      </c:tx>
      <c:overlay val="0"/>
    </c:title>
    <c:plotArea>
      <c:layout/>
      <c:lineChart>
        <c:ser>
          <c:idx val="0"/>
          <c:order val="0"/>
          <c:tx>
            <c:v>Ventas</c:v>
          </c:tx>
          <c:spPr>
            <a:ln cmpd="sng" w="19050">
              <a:solidFill>
                <a:srgbClr val="2457A6">
                  <a:alpha val="100000"/>
                </a:srgbClr>
              </a:solidFill>
              <a:prstDash val="solid"/>
            </a:ln>
          </c:spPr>
          <c:marker>
            <c:symbol val="none"/>
          </c:marker>
          <c:cat>
            <c:strRef>
              <c:f>Resumen!$C$31:$C$41</c:f>
            </c:strRef>
          </c:cat>
          <c:val>
            <c:numRef>
              <c:f>Resumen!$D$31:$D$41</c:f>
              <c:numCache/>
            </c:numRef>
          </c:val>
          <c:smooth val="0"/>
        </c:ser>
        <c:ser>
          <c:idx val="1"/>
          <c:order val="1"/>
          <c:tx>
            <c:v>Costo total</c:v>
          </c:tx>
          <c:spPr>
            <a:ln cmpd="sng" w="19050">
              <a:solidFill>
                <a:srgbClr val="168575">
                  <a:alpha val="100000"/>
                </a:srgbClr>
              </a:solidFill>
              <a:prstDash val="solid"/>
            </a:ln>
          </c:spPr>
          <c:marker>
            <c:symbol val="none"/>
          </c:marker>
          <c:cat>
            <c:strRef>
              <c:f>Resumen!$C$31:$C$41</c:f>
            </c:strRef>
          </c:cat>
          <c:val>
            <c:numRef>
              <c:f>Resumen!$E$31:$E$41</c:f>
              <c:numCache/>
            </c:numRef>
          </c:val>
          <c:smooth val="0"/>
        </c:ser>
        <c:axId val="885111837"/>
        <c:axId val="66962428"/>
      </c:lineChart>
      <c:catAx>
        <c:axId val="88511183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Multiplicador de la mezcla prevista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66962428"/>
      </c:catAx>
      <c:valAx>
        <c:axId val="6696242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#,##0,,&quot; M&quot;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885111837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0</xdr:colOff>
      <xdr:row>29</xdr:row>
      <xdr:rowOff>0</xdr:rowOff>
    </xdr:from>
    <xdr:ext cx="10744200" cy="5343525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2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3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4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42D4E"/>
    <pageSetUpPr/>
  </sheetPr>
  <sheetViews>
    <sheetView showGridLines="0" workbookViewId="0"/>
  </sheetViews>
  <sheetFormatPr customHeight="1" defaultColWidth="12.63" defaultRowHeight="15.0"/>
  <cols>
    <col customWidth="1" min="1" max="2" width="3.0"/>
    <col customWidth="1" min="3" max="3" width="37.0"/>
    <col customWidth="1" min="4" max="22" width="18.0"/>
    <col customWidth="1" min="23" max="26" width="8.63"/>
  </cols>
  <sheetData>
    <row r="1" ht="24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24.75" customHeight="1">
      <c r="A2" s="1"/>
      <c r="B2" s="1"/>
      <c r="C2" s="2" t="s">
        <v>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24.75" customHeight="1">
      <c r="A3" s="1"/>
      <c r="B3" s="1"/>
      <c r="C3" s="3"/>
      <c r="D3" s="3"/>
      <c r="E3" s="3"/>
      <c r="F3" s="3"/>
      <c r="G3" s="3"/>
      <c r="H3" s="3"/>
      <c r="I3" s="3"/>
      <c r="J3" s="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ht="24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ht="24.75" customHeight="1">
      <c r="A5" s="1"/>
      <c r="B5" s="1"/>
      <c r="C5" s="5"/>
      <c r="D5" s="5"/>
      <c r="E5" s="5"/>
      <c r="F5" s="5"/>
      <c r="G5" s="5"/>
      <c r="H5" s="5"/>
      <c r="I5" s="5"/>
      <c r="J5" s="5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ht="24.75" customHeight="1">
      <c r="A6" s="1"/>
      <c r="B6" s="1"/>
      <c r="C6" s="5"/>
      <c r="D6" s="5"/>
      <c r="E6" s="5"/>
      <c r="F6" s="5"/>
      <c r="G6" s="5"/>
      <c r="H6" s="5"/>
      <c r="I6" s="5"/>
      <c r="J6" s="5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ht="24.75" customHeight="1">
      <c r="A7" s="1"/>
      <c r="B7" s="1"/>
      <c r="C7" s="5"/>
      <c r="D7" s="5"/>
      <c r="E7" s="5"/>
      <c r="F7" s="5"/>
      <c r="G7" s="5"/>
      <c r="H7" s="5"/>
      <c r="I7" s="5"/>
      <c r="J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ht="24.75" customHeight="1">
      <c r="A8" s="1"/>
      <c r="B8" s="1"/>
      <c r="C8" s="5"/>
      <c r="D8" s="8" t="s">
        <v>7</v>
      </c>
      <c r="E8" s="9"/>
      <c r="F8" s="9"/>
      <c r="G8" s="9"/>
      <c r="H8" s="9"/>
      <c r="I8" s="10"/>
      <c r="J8" s="5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ht="24.75" customHeight="1">
      <c r="A9" s="1"/>
      <c r="B9" s="1"/>
      <c r="C9" s="5"/>
      <c r="D9" s="11"/>
      <c r="I9" s="12"/>
      <c r="J9" s="5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ht="24.75" customHeight="1">
      <c r="A10" s="1"/>
      <c r="B10" s="1"/>
      <c r="C10" s="5"/>
      <c r="D10" s="11"/>
      <c r="I10" s="12"/>
      <c r="J10" s="5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ht="24.75" customHeight="1">
      <c r="A11" s="1"/>
      <c r="B11" s="1"/>
      <c r="C11" s="5"/>
      <c r="D11" s="13"/>
      <c r="E11" s="14"/>
      <c r="F11" s="14"/>
      <c r="G11" s="14"/>
      <c r="H11" s="14"/>
      <c r="I11" s="15"/>
      <c r="J11" s="5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ht="24.75" customHeight="1">
      <c r="A12" s="1"/>
      <c r="B12" s="1"/>
      <c r="C12" s="5"/>
      <c r="D12" s="5"/>
      <c r="E12" s="5"/>
      <c r="F12" s="5"/>
      <c r="G12" s="5"/>
      <c r="H12" s="5"/>
      <c r="I12" s="5"/>
      <c r="J12" s="5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ht="24.75" customHeight="1">
      <c r="A13" s="1"/>
      <c r="B13" s="1"/>
      <c r="C13" s="5"/>
      <c r="D13" s="5"/>
      <c r="E13" s="5"/>
      <c r="F13" s="5"/>
      <c r="G13" s="5"/>
      <c r="H13" s="5"/>
      <c r="I13" s="5"/>
      <c r="J13" s="5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ht="24.75" customHeight="1">
      <c r="A14" s="1"/>
      <c r="B14" s="1"/>
      <c r="C14" s="5"/>
      <c r="D14" s="5"/>
      <c r="E14" s="5"/>
      <c r="F14" s="5"/>
      <c r="G14" s="5"/>
      <c r="H14" s="5"/>
      <c r="I14" s="5"/>
      <c r="J14" s="5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ht="24.75" customHeight="1">
      <c r="A15" s="1"/>
      <c r="B15" s="1"/>
      <c r="C15" s="5"/>
      <c r="D15" s="18" t="s">
        <v>18</v>
      </c>
      <c r="E15" s="9"/>
      <c r="F15" s="9"/>
      <c r="G15" s="9"/>
      <c r="H15" s="9"/>
      <c r="I15" s="10"/>
      <c r="J15" s="5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ht="24.75" customHeight="1">
      <c r="A16" s="1"/>
      <c r="B16" s="1"/>
      <c r="C16" s="5"/>
      <c r="D16" s="11"/>
      <c r="I16" s="12"/>
      <c r="J16" s="5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ht="24.75" customHeight="1">
      <c r="A17" s="1"/>
      <c r="B17" s="1"/>
      <c r="C17" s="5"/>
      <c r="D17" s="11"/>
      <c r="I17" s="12"/>
      <c r="J17" s="5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ht="24.75" customHeight="1">
      <c r="A18" s="1"/>
      <c r="B18" s="1"/>
      <c r="C18" s="5"/>
      <c r="D18" s="13"/>
      <c r="E18" s="14"/>
      <c r="F18" s="14"/>
      <c r="G18" s="14"/>
      <c r="H18" s="14"/>
      <c r="I18" s="15"/>
      <c r="J18" s="5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ht="24.75" customHeight="1">
      <c r="A19" s="1"/>
      <c r="B19" s="1"/>
      <c r="C19" s="5"/>
      <c r="D19" s="5"/>
      <c r="E19" s="5"/>
      <c r="F19" s="5"/>
      <c r="G19" s="5"/>
      <c r="H19" s="5"/>
      <c r="I19" s="5"/>
      <c r="J19" s="5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ht="24.75" customHeight="1">
      <c r="A20" s="1"/>
      <c r="B20" s="1"/>
      <c r="C20" s="5"/>
      <c r="D20" s="5"/>
      <c r="E20" s="5"/>
      <c r="F20" s="5"/>
      <c r="G20" s="5"/>
      <c r="H20" s="5"/>
      <c r="I20" s="5"/>
      <c r="J20" s="5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ht="24.75" customHeight="1">
      <c r="A21" s="1"/>
      <c r="B21" s="1"/>
      <c r="C21" s="5"/>
      <c r="D21" s="5"/>
      <c r="E21" s="5"/>
      <c r="F21" s="5"/>
      <c r="G21" s="5"/>
      <c r="H21" s="5"/>
      <c r="I21" s="5"/>
      <c r="J21" s="5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ht="24.75" customHeight="1">
      <c r="A22" s="1"/>
      <c r="B22" s="1"/>
      <c r="C22" s="5"/>
      <c r="D22" s="5"/>
      <c r="E22" s="5"/>
      <c r="F22" s="5"/>
      <c r="G22" s="5"/>
      <c r="H22" s="5"/>
      <c r="I22" s="5"/>
      <c r="J22" s="5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ht="24.75" customHeight="1">
      <c r="A23" s="1"/>
      <c r="B23" s="1"/>
      <c r="C23" s="5"/>
      <c r="D23" s="19" t="s">
        <v>22</v>
      </c>
      <c r="E23" s="9"/>
      <c r="F23" s="9"/>
      <c r="G23" s="9"/>
      <c r="H23" s="9"/>
      <c r="I23" s="10"/>
      <c r="J23" s="5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ht="24.75" customHeight="1">
      <c r="A24" s="1"/>
      <c r="B24" s="1"/>
      <c r="C24" s="5"/>
      <c r="D24" s="13"/>
      <c r="E24" s="14"/>
      <c r="F24" s="14"/>
      <c r="G24" s="14"/>
      <c r="H24" s="14"/>
      <c r="I24" s="15"/>
      <c r="J24" s="5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ht="24.75" customHeight="1">
      <c r="A25" s="1"/>
      <c r="B25" s="1"/>
      <c r="C25" s="5"/>
      <c r="D25" s="5"/>
      <c r="E25" s="5"/>
      <c r="F25" s="5"/>
      <c r="G25" s="5"/>
      <c r="H25" s="5"/>
      <c r="I25" s="5"/>
      <c r="J25" s="5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ht="24.75" customHeight="1">
      <c r="A26" s="1"/>
      <c r="B26" s="1"/>
      <c r="C26" s="5"/>
      <c r="D26" s="5"/>
      <c r="E26" s="5"/>
      <c r="F26" s="5"/>
      <c r="G26" s="5"/>
      <c r="H26" s="5"/>
      <c r="I26" s="5"/>
      <c r="J26" s="5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ht="24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ht="24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ht="24.75" customHeight="1">
      <c r="A29" s="1"/>
      <c r="B29" s="1"/>
      <c r="C29" s="20" t="s">
        <v>23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ht="24.75" customHeight="1">
      <c r="A30" s="1"/>
      <c r="B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ht="24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ht="24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ht="24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ht="24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ht="24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ht="24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ht="24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ht="24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ht="24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ht="24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ht="24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ht="24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ht="24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ht="24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ht="24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ht="24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ht="24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ht="24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ht="24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ht="24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ht="24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ht="24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ht="24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ht="24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ht="24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ht="24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ht="24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ht="24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ht="24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ht="24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ht="24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ht="24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ht="24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ht="24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ht="24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ht="24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ht="24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ht="24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ht="24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ht="24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ht="24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ht="24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ht="24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ht="24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ht="24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ht="24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ht="24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ht="24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ht="24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ht="24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D8:I11"/>
    <mergeCell ref="D15:I18"/>
    <mergeCell ref="D23:I24"/>
    <mergeCell ref="C29:J30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42D4E"/>
    <pageSetUpPr/>
  </sheetPr>
  <sheetViews>
    <sheetView showGridLines="0" workbookViewId="0"/>
  </sheetViews>
  <sheetFormatPr customHeight="1" defaultColWidth="12.63" defaultRowHeight="15.0"/>
  <cols>
    <col customWidth="1" min="1" max="2" width="3.0"/>
    <col customWidth="1" min="3" max="3" width="37.0"/>
    <col customWidth="1" min="4" max="4" width="28.0"/>
    <col customWidth="1" min="5" max="10" width="23.0"/>
    <col customWidth="1" min="11" max="22" width="18.0"/>
    <col customWidth="1" min="23" max="26" width="8.63"/>
  </cols>
  <sheetData>
    <row r="1" ht="24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24.75" customHeight="1">
      <c r="A2" s="1"/>
      <c r="B2" s="1"/>
      <c r="C2" s="2" t="s">
        <v>24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24.75" customHeight="1">
      <c r="A3" s="1"/>
      <c r="B3" s="1"/>
      <c r="C3" s="3"/>
      <c r="D3" s="3"/>
      <c r="E3" s="3"/>
      <c r="F3" s="3"/>
      <c r="G3" s="3"/>
      <c r="H3" s="3"/>
      <c r="I3" s="3"/>
      <c r="J3" s="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ht="27.75" customHeight="1">
      <c r="A4" s="1"/>
      <c r="B4" s="1"/>
      <c r="C4" s="21" t="s">
        <v>25</v>
      </c>
      <c r="D4" s="21"/>
      <c r="E4" s="21"/>
      <c r="F4" s="21"/>
      <c r="G4" s="21"/>
      <c r="H4" s="21"/>
      <c r="I4" s="21"/>
      <c r="J4" s="2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ht="24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ht="24.75" customHeight="1">
      <c r="A6" s="1"/>
      <c r="B6" s="1"/>
      <c r="C6" s="1" t="s">
        <v>26</v>
      </c>
      <c r="D6" s="22">
        <f>Calculo!D9</f>
        <v>3000000</v>
      </c>
      <c r="E6" s="1"/>
      <c r="F6" s="20" t="s">
        <v>27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ht="24.75" customHeight="1">
      <c r="A7" s="1"/>
      <c r="B7" s="1"/>
      <c r="C7" s="1" t="s">
        <v>28</v>
      </c>
      <c r="D7" s="22">
        <f>Calculo!D6</f>
        <v>4000000</v>
      </c>
      <c r="E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ht="24.75" customHeight="1">
      <c r="A8" s="1"/>
      <c r="B8" s="1"/>
      <c r="C8" s="1" t="s">
        <v>29</v>
      </c>
      <c r="D8" s="22">
        <f>Calculo!D13</f>
        <v>400000</v>
      </c>
      <c r="E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ht="24.75" customHeight="1">
      <c r="A9" s="1"/>
      <c r="B9" s="1"/>
      <c r="C9" s="1" t="s">
        <v>30</v>
      </c>
      <c r="D9" s="23">
        <f>IF(AND(Calculo!D12="OK",Calculo!D7&gt;0,Calculo!D6&gt;0),(Calculo!D6-Calculo!D9)/Calculo!D6,"n.a.")</f>
        <v>0.25</v>
      </c>
      <c r="E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ht="24.75" customHeight="1">
      <c r="A10" s="1"/>
      <c r="B10" s="1"/>
      <c r="C10" s="1" t="s">
        <v>31</v>
      </c>
      <c r="D10" s="22">
        <f>IF(ISNUMBER(Calculo!D11),Calculo!D6*Calculo!D11,"Sin equilibrio")</f>
        <v>3750000</v>
      </c>
      <c r="E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ht="24.75" customHeight="1">
      <c r="A11" s="1"/>
      <c r="B11" s="1"/>
      <c r="C11" s="1" t="s">
        <v>32</v>
      </c>
      <c r="D11" s="22">
        <f>Fijos!D28</f>
        <v>300000</v>
      </c>
      <c r="E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ht="24.75" customHeight="1">
      <c r="A12" s="1"/>
      <c r="B12" s="1"/>
      <c r="C12" s="1" t="s">
        <v>33</v>
      </c>
      <c r="D12" s="22" t="str">
        <f>Calculo!D12</f>
        <v>OK</v>
      </c>
      <c r="E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ht="24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ht="24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ht="24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ht="45.75" customHeight="1">
      <c r="A16" s="1"/>
      <c r="B16" s="1"/>
      <c r="C16" s="4" t="s">
        <v>9</v>
      </c>
      <c r="D16" s="4" t="s">
        <v>34</v>
      </c>
      <c r="E16" s="4" t="s">
        <v>35</v>
      </c>
      <c r="F16" s="4" t="s">
        <v>36</v>
      </c>
      <c r="G16" s="4" t="s">
        <v>37</v>
      </c>
      <c r="H16" s="4" t="s">
        <v>38</v>
      </c>
      <c r="I16" s="4" t="s">
        <v>39</v>
      </c>
      <c r="J16" s="4" t="s">
        <v>40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ht="24.75" customHeight="1">
      <c r="A17" s="1"/>
      <c r="B17" s="1"/>
      <c r="C17" s="24" t="str">
        <f>IF(Productos!C6="","",Productos!C6)</f>
        <v>A001</v>
      </c>
      <c r="D17" s="24" t="str">
        <f>IF(C17="","",Productos!D6)</f>
        <v>Producto A</v>
      </c>
      <c r="E17" s="24">
        <f>IF(C17="","",Productos!H6)</f>
        <v>200</v>
      </c>
      <c r="F17" s="24">
        <f>IF(C17="","",Calculo!K16)</f>
        <v>150</v>
      </c>
      <c r="G17" s="24">
        <f>IF(C17="","",Calculo!N16)</f>
        <v>188</v>
      </c>
      <c r="H17" s="24">
        <f>IF(C17="","",Productos!I6)</f>
        <v>250</v>
      </c>
      <c r="I17" s="22">
        <f>IF(C17="","",Productos!E6*(1-Productos!G6)-Productos!F6)</f>
        <v>4000</v>
      </c>
      <c r="J17" s="24" t="str">
        <f>IF(C17="","",Calculo!O16)</f>
        <v>Factible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ht="24.75" customHeight="1">
      <c r="A18" s="1"/>
      <c r="B18" s="1"/>
      <c r="C18" s="24" t="str">
        <f>IF(Productos!C7="","",Productos!C7)</f>
        <v>B001</v>
      </c>
      <c r="D18" s="24" t="str">
        <f>IF(C18="","",Productos!D7)</f>
        <v>Producto B</v>
      </c>
      <c r="E18" s="24">
        <f>IF(C18="","",Productos!H7)</f>
        <v>100</v>
      </c>
      <c r="F18" s="24">
        <f>IF(C18="","",Calculo!K17)</f>
        <v>75</v>
      </c>
      <c r="G18" s="24">
        <f>IF(C18="","",Calculo!N17)</f>
        <v>94</v>
      </c>
      <c r="H18" s="24">
        <f>IF(C18="","",Productos!I7)</f>
        <v>120</v>
      </c>
      <c r="I18" s="22">
        <f>IF(C18="","",Productos!E7*(1-Productos!G7)-Productos!F7)</f>
        <v>8000</v>
      </c>
      <c r="J18" s="24" t="str">
        <f>IF(C18="","",Calculo!O17)</f>
        <v>Factible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ht="24.75" customHeight="1">
      <c r="A19" s="1"/>
      <c r="B19" s="1"/>
      <c r="C19" s="24" t="str">
        <f>IF(Productos!C8="","",Productos!C8)</f>
        <v/>
      </c>
      <c r="D19" s="24" t="str">
        <f>IF(C19="","",Productos!D8)</f>
        <v/>
      </c>
      <c r="E19" s="24" t="str">
        <f>IF(C19="","",Productos!H8)</f>
        <v/>
      </c>
      <c r="F19" s="24" t="str">
        <f>IF(C19="","",Calculo!K18)</f>
        <v/>
      </c>
      <c r="G19" s="24" t="str">
        <f>IF(C19="","",Calculo!N18)</f>
        <v/>
      </c>
      <c r="H19" s="24" t="str">
        <f>IF(C19="","",Productos!I8)</f>
        <v/>
      </c>
      <c r="I19" s="22" t="str">
        <f>IF(C19="","",Productos!E8*(1-Productos!G8)-Productos!F8)</f>
        <v/>
      </c>
      <c r="J19" s="24" t="str">
        <f>IF(C19="","",Calculo!O18)</f>
        <v/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ht="24.75" customHeight="1">
      <c r="A20" s="1"/>
      <c r="B20" s="1"/>
      <c r="C20" s="24" t="str">
        <f>IF(Productos!C9="","",Productos!C9)</f>
        <v/>
      </c>
      <c r="D20" s="24" t="str">
        <f>IF(C20="","",Productos!D9)</f>
        <v/>
      </c>
      <c r="E20" s="24" t="str">
        <f>IF(C20="","",Productos!H9)</f>
        <v/>
      </c>
      <c r="F20" s="24" t="str">
        <f>IF(C20="","",Calculo!K19)</f>
        <v/>
      </c>
      <c r="G20" s="24" t="str">
        <f>IF(C20="","",Calculo!N19)</f>
        <v/>
      </c>
      <c r="H20" s="24" t="str">
        <f>IF(C20="","",Productos!I9)</f>
        <v/>
      </c>
      <c r="I20" s="22" t="str">
        <f>IF(C20="","",Productos!E9*(1-Productos!G9)-Productos!F9)</f>
        <v/>
      </c>
      <c r="J20" s="24" t="str">
        <f>IF(C20="","",Calculo!O19)</f>
        <v/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ht="24.75" customHeight="1">
      <c r="A21" s="1"/>
      <c r="B21" s="1"/>
      <c r="C21" s="24" t="str">
        <f>IF(Productos!C10="","",Productos!C10)</f>
        <v/>
      </c>
      <c r="D21" s="24" t="str">
        <f>IF(C21="","",Productos!D10)</f>
        <v/>
      </c>
      <c r="E21" s="24" t="str">
        <f>IF(C21="","",Productos!H10)</f>
        <v/>
      </c>
      <c r="F21" s="24" t="str">
        <f>IF(C21="","",Calculo!K20)</f>
        <v/>
      </c>
      <c r="G21" s="24" t="str">
        <f>IF(C21="","",Calculo!N20)</f>
        <v/>
      </c>
      <c r="H21" s="24" t="str">
        <f>IF(C21="","",Productos!I10)</f>
        <v/>
      </c>
      <c r="I21" s="22" t="str">
        <f>IF(C21="","",Productos!E10*(1-Productos!G10)-Productos!F10)</f>
        <v/>
      </c>
      <c r="J21" s="24" t="str">
        <f>IF(C21="","",Calculo!O20)</f>
        <v/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ht="24.75" customHeight="1">
      <c r="A22" s="1"/>
      <c r="B22" s="1"/>
      <c r="C22" s="24" t="str">
        <f>IF(Productos!C11="","",Productos!C11)</f>
        <v/>
      </c>
      <c r="D22" s="24" t="str">
        <f>IF(C22="","",Productos!D11)</f>
        <v/>
      </c>
      <c r="E22" s="24" t="str">
        <f>IF(C22="","",Productos!H11)</f>
        <v/>
      </c>
      <c r="F22" s="24" t="str">
        <f>IF(C22="","",Calculo!K21)</f>
        <v/>
      </c>
      <c r="G22" s="24" t="str">
        <f>IF(C22="","",Calculo!N21)</f>
        <v/>
      </c>
      <c r="H22" s="24" t="str">
        <f>IF(C22="","",Productos!I11)</f>
        <v/>
      </c>
      <c r="I22" s="22" t="str">
        <f>IF(C22="","",Productos!E11*(1-Productos!G11)-Productos!F11)</f>
        <v/>
      </c>
      <c r="J22" s="24" t="str">
        <f>IF(C22="","",Calculo!O21)</f>
        <v/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ht="24.75" customHeight="1">
      <c r="A23" s="1"/>
      <c r="B23" s="1"/>
      <c r="C23" s="24" t="str">
        <f>IF(Productos!C12="","",Productos!C12)</f>
        <v/>
      </c>
      <c r="D23" s="24" t="str">
        <f>IF(C23="","",Productos!D12)</f>
        <v/>
      </c>
      <c r="E23" s="24" t="str">
        <f>IF(C23="","",Productos!H12)</f>
        <v/>
      </c>
      <c r="F23" s="24" t="str">
        <f>IF(C23="","",Calculo!K22)</f>
        <v/>
      </c>
      <c r="G23" s="24" t="str">
        <f>IF(C23="","",Calculo!N22)</f>
        <v/>
      </c>
      <c r="H23" s="24" t="str">
        <f>IF(C23="","",Productos!I12)</f>
        <v/>
      </c>
      <c r="I23" s="22" t="str">
        <f>IF(C23="","",Productos!E12*(1-Productos!G12)-Productos!F12)</f>
        <v/>
      </c>
      <c r="J23" s="24" t="str">
        <f>IF(C23="","",Calculo!O22)</f>
        <v/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ht="24.75" customHeight="1">
      <c r="A24" s="1"/>
      <c r="B24" s="1"/>
      <c r="C24" s="24" t="str">
        <f>IF(Productos!C13="","",Productos!C13)</f>
        <v/>
      </c>
      <c r="D24" s="24" t="str">
        <f>IF(C24="","",Productos!D13)</f>
        <v/>
      </c>
      <c r="E24" s="24" t="str">
        <f>IF(C24="","",Productos!H13)</f>
        <v/>
      </c>
      <c r="F24" s="24" t="str">
        <f>IF(C24="","",Calculo!K23)</f>
        <v/>
      </c>
      <c r="G24" s="24" t="str">
        <f>IF(C24="","",Calculo!N23)</f>
        <v/>
      </c>
      <c r="H24" s="24" t="str">
        <f>IF(C24="","",Productos!I13)</f>
        <v/>
      </c>
      <c r="I24" s="22" t="str">
        <f>IF(C24="","",Productos!E13*(1-Productos!G13)-Productos!F13)</f>
        <v/>
      </c>
      <c r="J24" s="24" t="str">
        <f>IF(C24="","",Calculo!O23)</f>
        <v/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ht="24.75" customHeight="1">
      <c r="A25" s="1"/>
      <c r="B25" s="1"/>
      <c r="C25" s="24" t="str">
        <f>IF(Productos!C14="","",Productos!C14)</f>
        <v/>
      </c>
      <c r="D25" s="24" t="str">
        <f>IF(C25="","",Productos!D14)</f>
        <v/>
      </c>
      <c r="E25" s="24" t="str">
        <f>IF(C25="","",Productos!H14)</f>
        <v/>
      </c>
      <c r="F25" s="24" t="str">
        <f>IF(C25="","",Calculo!K24)</f>
        <v/>
      </c>
      <c r="G25" s="24" t="str">
        <f>IF(C25="","",Calculo!N24)</f>
        <v/>
      </c>
      <c r="H25" s="24" t="str">
        <f>IF(C25="","",Productos!I14)</f>
        <v/>
      </c>
      <c r="I25" s="22" t="str">
        <f>IF(C25="","",Productos!E14*(1-Productos!G14)-Productos!F14)</f>
        <v/>
      </c>
      <c r="J25" s="24" t="str">
        <f>IF(C25="","",Calculo!O24)</f>
        <v/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ht="24.75" customHeight="1">
      <c r="A26" s="1"/>
      <c r="B26" s="1"/>
      <c r="C26" s="24" t="str">
        <f>IF(Productos!C15="","",Productos!C15)</f>
        <v/>
      </c>
      <c r="D26" s="24" t="str">
        <f>IF(C26="","",Productos!D15)</f>
        <v/>
      </c>
      <c r="E26" s="24" t="str">
        <f>IF(C26="","",Productos!H15)</f>
        <v/>
      </c>
      <c r="F26" s="24" t="str">
        <f>IF(C26="","",Calculo!K25)</f>
        <v/>
      </c>
      <c r="G26" s="24" t="str">
        <f>IF(C26="","",Calculo!N25)</f>
        <v/>
      </c>
      <c r="H26" s="24" t="str">
        <f>IF(C26="","",Productos!I15)</f>
        <v/>
      </c>
      <c r="I26" s="22" t="str">
        <f>IF(C26="","",Productos!E15*(1-Productos!G15)-Productos!F15)</f>
        <v/>
      </c>
      <c r="J26" s="24" t="str">
        <f>IF(C26="","",Calculo!O25)</f>
        <v/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ht="24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ht="24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ht="24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ht="24.75" customHeight="1">
      <c r="A30" s="1"/>
      <c r="B30" s="1"/>
      <c r="C30" s="1" t="s">
        <v>100</v>
      </c>
      <c r="D30" s="1" t="s">
        <v>101</v>
      </c>
      <c r="E30" s="1" t="s">
        <v>102</v>
      </c>
      <c r="F30" s="1" t="s">
        <v>103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ht="24.75" customHeight="1">
      <c r="A31" s="1"/>
      <c r="B31" s="1"/>
      <c r="C31" s="24">
        <f>Calculo!C30</f>
        <v>0</v>
      </c>
      <c r="D31" s="32">
        <f>Calculo!D30</f>
        <v>0</v>
      </c>
      <c r="E31" s="32">
        <f>Calculo!E30</f>
        <v>1200000</v>
      </c>
      <c r="F31" s="32">
        <f>Calculo!F30</f>
        <v>-1200000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ht="24.75" customHeight="1">
      <c r="A32" s="1"/>
      <c r="B32" s="1"/>
      <c r="C32" s="24">
        <f>Calculo!C31</f>
        <v>0.25</v>
      </c>
      <c r="D32" s="32">
        <f>Calculo!D31</f>
        <v>1000000</v>
      </c>
      <c r="E32" s="32">
        <f>Calculo!E31</f>
        <v>1800000</v>
      </c>
      <c r="F32" s="32">
        <f>Calculo!F31</f>
        <v>-800000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ht="24.75" customHeight="1">
      <c r="A33" s="1"/>
      <c r="B33" s="1"/>
      <c r="C33" s="24">
        <f>Calculo!C32</f>
        <v>0.5</v>
      </c>
      <c r="D33" s="32">
        <f>Calculo!D32</f>
        <v>2000000</v>
      </c>
      <c r="E33" s="32">
        <f>Calculo!E32</f>
        <v>2400000</v>
      </c>
      <c r="F33" s="32">
        <f>Calculo!F32</f>
        <v>-400000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ht="24.75" customHeight="1">
      <c r="A34" s="1"/>
      <c r="B34" s="1"/>
      <c r="C34" s="24">
        <f>Calculo!C33</f>
        <v>0.75</v>
      </c>
      <c r="D34" s="32">
        <f>Calculo!D33</f>
        <v>3000000</v>
      </c>
      <c r="E34" s="32">
        <f>Calculo!E33</f>
        <v>3000000</v>
      </c>
      <c r="F34" s="32">
        <f>Calculo!F33</f>
        <v>0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ht="24.75" customHeight="1">
      <c r="A35" s="1"/>
      <c r="B35" s="1"/>
      <c r="C35" s="24">
        <f>Calculo!C34</f>
        <v>1</v>
      </c>
      <c r="D35" s="32">
        <f>Calculo!D34</f>
        <v>4000000</v>
      </c>
      <c r="E35" s="32">
        <f>Calculo!E34</f>
        <v>3600000</v>
      </c>
      <c r="F35" s="32">
        <f>Calculo!F34</f>
        <v>400000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ht="24.75" customHeight="1">
      <c r="A36" s="1"/>
      <c r="B36" s="1"/>
      <c r="C36" s="24">
        <f>Calculo!C35</f>
        <v>1.25</v>
      </c>
      <c r="D36" s="32">
        <f>Calculo!D35</f>
        <v>5000000</v>
      </c>
      <c r="E36" s="32">
        <f>Calculo!E35</f>
        <v>4200000</v>
      </c>
      <c r="F36" s="32">
        <f>Calculo!F35</f>
        <v>800000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ht="24.75" customHeight="1">
      <c r="A37" s="1"/>
      <c r="B37" s="1"/>
      <c r="C37" s="24">
        <f>Calculo!C36</f>
        <v>1.5</v>
      </c>
      <c r="D37" s="32">
        <f>Calculo!D36</f>
        <v>6000000</v>
      </c>
      <c r="E37" s="32">
        <f>Calculo!E36</f>
        <v>4800000</v>
      </c>
      <c r="F37" s="32">
        <f>Calculo!F36</f>
        <v>1200000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ht="24.75" customHeight="1">
      <c r="A38" s="1"/>
      <c r="B38" s="1"/>
      <c r="C38" s="24">
        <f>Calculo!C37</f>
        <v>1.75</v>
      </c>
      <c r="D38" s="32">
        <f>Calculo!D37</f>
        <v>7000000</v>
      </c>
      <c r="E38" s="32">
        <f>Calculo!E37</f>
        <v>5400000</v>
      </c>
      <c r="F38" s="32">
        <f>Calculo!F37</f>
        <v>1600000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ht="24.75" customHeight="1">
      <c r="A39" s="1"/>
      <c r="B39" s="1"/>
      <c r="C39" s="24">
        <f>Calculo!C38</f>
        <v>2</v>
      </c>
      <c r="D39" s="32">
        <f>Calculo!D38</f>
        <v>8000000</v>
      </c>
      <c r="E39" s="32">
        <f>Calculo!E38</f>
        <v>6000000</v>
      </c>
      <c r="F39" s="32">
        <f>Calculo!F38</f>
        <v>2000000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ht="24.75" customHeight="1">
      <c r="A40" s="1"/>
      <c r="B40" s="1"/>
      <c r="C40" s="24">
        <f>Calculo!C39</f>
        <v>2.25</v>
      </c>
      <c r="D40" s="32">
        <f>Calculo!D39</f>
        <v>9000000</v>
      </c>
      <c r="E40" s="32">
        <f>Calculo!E39</f>
        <v>6600000</v>
      </c>
      <c r="F40" s="32">
        <f>Calculo!F39</f>
        <v>2400000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ht="24.75" customHeight="1">
      <c r="A41" s="1"/>
      <c r="B41" s="1"/>
      <c r="C41" s="24">
        <f>Calculo!C40</f>
        <v>2.5</v>
      </c>
      <c r="D41" s="32">
        <f>Calculo!D40</f>
        <v>10000000</v>
      </c>
      <c r="E41" s="32">
        <f>Calculo!E40</f>
        <v>7200000</v>
      </c>
      <c r="F41" s="32">
        <f>Calculo!F40</f>
        <v>2800000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ht="24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ht="24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ht="24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ht="24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ht="24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ht="24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ht="24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ht="24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ht="24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ht="24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ht="24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ht="24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ht="24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ht="24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ht="24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ht="24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ht="24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ht="24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ht="24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ht="24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ht="24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ht="24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ht="24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ht="24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ht="24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ht="24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ht="24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ht="24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ht="24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ht="24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ht="24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ht="24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ht="24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ht="24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ht="24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ht="24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ht="24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ht="24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ht="24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F6:J12"/>
  </mergeCells>
  <printOptions/>
  <pageMargins bottom="0.75" footer="0.0" header="0.0" left="0.7" right="0.7" top="0.75"/>
  <pageSetup orientation="landscape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457A6"/>
    <pageSetUpPr/>
  </sheetPr>
  <sheetViews>
    <sheetView showGridLines="0" workbookViewId="0"/>
  </sheetViews>
  <sheetFormatPr customHeight="1" defaultColWidth="12.63" defaultRowHeight="15.0"/>
  <cols>
    <col customWidth="1" min="1" max="2" width="3.0"/>
    <col customWidth="1" min="3" max="3" width="16.0"/>
    <col customWidth="1" min="4" max="4" width="28.0"/>
    <col customWidth="1" min="5" max="9" width="22.0"/>
    <col customWidth="1" min="10" max="22" width="18.0"/>
    <col customWidth="1" min="23" max="26" width="8.63"/>
  </cols>
  <sheetData>
    <row r="1" ht="24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24.75" customHeight="1">
      <c r="A2" s="1"/>
      <c r="B2" s="1"/>
      <c r="C2" s="2" t="s">
        <v>4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24.75" customHeight="1">
      <c r="A3" s="1"/>
      <c r="B3" s="1"/>
      <c r="C3" s="3"/>
      <c r="D3" s="3"/>
      <c r="E3" s="3"/>
      <c r="F3" s="3"/>
      <c r="G3" s="3"/>
      <c r="H3" s="3"/>
      <c r="I3" s="3"/>
      <c r="J3" s="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ht="24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ht="45.75" customHeight="1">
      <c r="A5" s="1"/>
      <c r="B5" s="1"/>
      <c r="C5" s="4" t="s">
        <v>9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ht="24.75" customHeight="1">
      <c r="A6" s="1"/>
      <c r="B6" s="1"/>
      <c r="C6" s="6" t="s">
        <v>16</v>
      </c>
      <c r="D6" s="6" t="s">
        <v>17</v>
      </c>
      <c r="E6" s="7">
        <v>10000.0</v>
      </c>
      <c r="F6" s="7">
        <v>6000.0</v>
      </c>
      <c r="G6" s="16">
        <v>0.0</v>
      </c>
      <c r="H6" s="6">
        <v>200.0</v>
      </c>
      <c r="I6" s="17">
        <v>250.0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ht="24.75" customHeight="1">
      <c r="A7" s="1"/>
      <c r="B7" s="1"/>
      <c r="C7" s="6" t="s">
        <v>19</v>
      </c>
      <c r="D7" s="6" t="s">
        <v>20</v>
      </c>
      <c r="E7" s="7">
        <v>20000.0</v>
      </c>
      <c r="F7" s="7">
        <v>12000.0</v>
      </c>
      <c r="G7" s="16">
        <v>0.0</v>
      </c>
      <c r="H7" s="6">
        <v>100.0</v>
      </c>
      <c r="I7" s="6">
        <v>120.0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ht="24.75" customHeight="1">
      <c r="A8" s="1"/>
      <c r="B8" s="1"/>
      <c r="C8" s="6"/>
      <c r="D8" s="6"/>
      <c r="E8" s="7"/>
      <c r="F8" s="7"/>
      <c r="G8" s="16"/>
      <c r="H8" s="6"/>
      <c r="I8" s="6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ht="24.75" customHeight="1">
      <c r="A9" s="1"/>
      <c r="B9" s="1"/>
      <c r="C9" s="6"/>
      <c r="D9" s="6"/>
      <c r="E9" s="7"/>
      <c r="F9" s="7"/>
      <c r="G9" s="16"/>
      <c r="H9" s="6"/>
      <c r="I9" s="6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ht="24.75" customHeight="1">
      <c r="A10" s="1"/>
      <c r="B10" s="1"/>
      <c r="C10" s="6"/>
      <c r="D10" s="6"/>
      <c r="E10" s="7"/>
      <c r="F10" s="7"/>
      <c r="G10" s="16"/>
      <c r="H10" s="6"/>
      <c r="I10" s="6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ht="24.75" customHeight="1">
      <c r="A11" s="1"/>
      <c r="B11" s="1"/>
      <c r="C11" s="6"/>
      <c r="D11" s="6"/>
      <c r="E11" s="7"/>
      <c r="F11" s="7"/>
      <c r="G11" s="16"/>
      <c r="H11" s="6"/>
      <c r="I11" s="6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ht="24.75" customHeight="1">
      <c r="A12" s="1"/>
      <c r="B12" s="1"/>
      <c r="C12" s="6"/>
      <c r="D12" s="6"/>
      <c r="E12" s="7"/>
      <c r="F12" s="7"/>
      <c r="G12" s="16"/>
      <c r="H12" s="6"/>
      <c r="I12" s="6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ht="24.75" customHeight="1">
      <c r="A13" s="1"/>
      <c r="B13" s="1"/>
      <c r="C13" s="6"/>
      <c r="D13" s="6"/>
      <c r="E13" s="7"/>
      <c r="F13" s="7"/>
      <c r="G13" s="16"/>
      <c r="H13" s="6"/>
      <c r="I13" s="6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ht="24.75" customHeight="1">
      <c r="A14" s="1"/>
      <c r="B14" s="1"/>
      <c r="C14" s="6"/>
      <c r="D14" s="6"/>
      <c r="E14" s="7"/>
      <c r="F14" s="7"/>
      <c r="G14" s="16"/>
      <c r="H14" s="6"/>
      <c r="I14" s="6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ht="24.75" customHeight="1">
      <c r="A15" s="1"/>
      <c r="B15" s="1"/>
      <c r="C15" s="6"/>
      <c r="D15" s="6"/>
      <c r="E15" s="7"/>
      <c r="F15" s="7"/>
      <c r="G15" s="16"/>
      <c r="H15" s="6"/>
      <c r="I15" s="6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ht="24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ht="24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ht="24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ht="24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ht="24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ht="24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ht="24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ht="24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ht="24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ht="24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ht="24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ht="24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ht="24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ht="24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ht="24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ht="24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ht="24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ht="24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ht="24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ht="24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ht="24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ht="24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ht="24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ht="24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ht="24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ht="24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ht="24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ht="24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ht="24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ht="24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ht="24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ht="24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ht="24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ht="24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ht="24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ht="24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ht="24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ht="24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ht="24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ht="24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ht="24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ht="24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ht="24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ht="24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ht="24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ht="24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ht="24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ht="24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ht="24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ht="24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ht="24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ht="24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ht="24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ht="24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ht="24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ht="24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ht="24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ht="24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ht="24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ht="24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ht="24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ht="24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ht="24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ht="24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ht="24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decimal" operator="greaterThanOrEqual" allowBlank="1" showErrorMessage="1" sqref="F6:F15 H6:I15">
      <formula1>0.0</formula1>
    </dataValidation>
    <dataValidation type="decimal" allowBlank="1" showErrorMessage="1" sqref="G6:G15">
      <formula1>0.0</formula1>
      <formula2>1.0</formula2>
    </dataValidation>
    <dataValidation type="decimal" operator="greaterThan" allowBlank="1" showErrorMessage="1" sqref="E6:E15">
      <formula1>0.0</formula1>
    </dataValidation>
  </dataValidations>
  <printOptions/>
  <pageMargins bottom="0.75" footer="0.0" header="0.0" left="0.7" right="0.7" top="0.75"/>
  <pageSetup orientation="landscape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6B2C3"/>
    <pageSetUpPr/>
  </sheetPr>
  <sheetViews>
    <sheetView showGridLines="0" workbookViewId="0"/>
  </sheetViews>
  <sheetFormatPr customHeight="1" defaultColWidth="12.63" defaultRowHeight="15.0"/>
  <cols>
    <col customWidth="1" min="1" max="2" width="3.0"/>
    <col customWidth="1" min="3" max="3" width="37.0"/>
    <col customWidth="1" min="4" max="22" width="18.0"/>
    <col customWidth="1" min="23" max="26" width="8.63"/>
  </cols>
  <sheetData>
    <row r="1" ht="24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24.75" customHeight="1">
      <c r="A2" s="1"/>
      <c r="B2" s="1"/>
      <c r="C2" s="2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24.75" customHeight="1">
      <c r="A3" s="1"/>
      <c r="B3" s="1"/>
      <c r="C3" s="3"/>
      <c r="D3" s="3"/>
      <c r="E3" s="3"/>
      <c r="F3" s="3"/>
      <c r="G3" s="3"/>
      <c r="H3" s="3"/>
      <c r="I3" s="3"/>
      <c r="J3" s="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ht="24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ht="45.75" customHeight="1">
      <c r="A5" s="1"/>
      <c r="B5" s="1"/>
      <c r="C5" s="4" t="s">
        <v>2</v>
      </c>
      <c r="D5" s="4" t="s">
        <v>3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ht="24.75" customHeight="1">
      <c r="A6" s="1"/>
      <c r="B6" s="1"/>
      <c r="C6" s="6" t="s">
        <v>5</v>
      </c>
      <c r="D6" s="7">
        <v>600000.0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ht="24.75" customHeight="1">
      <c r="A7" s="1"/>
      <c r="B7" s="1"/>
      <c r="C7" s="6" t="s">
        <v>6</v>
      </c>
      <c r="D7" s="7">
        <v>400000.0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ht="24.75" customHeight="1">
      <c r="A8" s="1"/>
      <c r="B8" s="1"/>
      <c r="C8" s="6" t="s">
        <v>8</v>
      </c>
      <c r="D8" s="7">
        <v>200000.0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ht="24.75" customHeight="1">
      <c r="A9" s="1"/>
      <c r="B9" s="1"/>
      <c r="C9" s="6"/>
      <c r="D9" s="7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ht="24.75" customHeight="1">
      <c r="A10" s="1"/>
      <c r="B10" s="1"/>
      <c r="C10" s="6"/>
      <c r="D10" s="7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ht="24.75" customHeight="1">
      <c r="A11" s="1"/>
      <c r="B11" s="1"/>
      <c r="C11" s="6"/>
      <c r="D11" s="7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ht="24.75" customHeight="1">
      <c r="A12" s="1"/>
      <c r="B12" s="1"/>
      <c r="C12" s="6"/>
      <c r="D12" s="7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ht="24.75" customHeight="1">
      <c r="A13" s="1"/>
      <c r="B13" s="1"/>
      <c r="C13" s="6"/>
      <c r="D13" s="7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ht="24.75" customHeight="1">
      <c r="A14" s="1"/>
      <c r="B14" s="1"/>
      <c r="C14" s="6"/>
      <c r="D14" s="7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ht="24.75" customHeight="1">
      <c r="A15" s="1"/>
      <c r="B15" s="1"/>
      <c r="C15" s="6"/>
      <c r="D15" s="7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ht="24.75" customHeight="1">
      <c r="A16" s="1"/>
      <c r="B16" s="1"/>
      <c r="C16" s="6"/>
      <c r="D16" s="7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ht="24.75" customHeight="1">
      <c r="A17" s="1"/>
      <c r="B17" s="1"/>
      <c r="C17" s="6"/>
      <c r="D17" s="7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ht="24.75" customHeight="1">
      <c r="A18" s="1"/>
      <c r="B18" s="1"/>
      <c r="C18" s="6"/>
      <c r="D18" s="7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ht="24.75" customHeight="1">
      <c r="A19" s="1"/>
      <c r="B19" s="1"/>
      <c r="C19" s="6"/>
      <c r="D19" s="7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ht="24.75" customHeight="1">
      <c r="A20" s="1"/>
      <c r="B20" s="1"/>
      <c r="C20" s="6"/>
      <c r="D20" s="7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ht="24.75" customHeight="1">
      <c r="A21" s="1"/>
      <c r="B21" s="1"/>
      <c r="C21" s="6"/>
      <c r="D21" s="7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ht="24.75" customHeight="1">
      <c r="A22" s="1"/>
      <c r="B22" s="1"/>
      <c r="C22" s="6"/>
      <c r="D22" s="7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ht="24.75" customHeight="1">
      <c r="A23" s="1"/>
      <c r="B23" s="1"/>
      <c r="C23" s="6"/>
      <c r="D23" s="7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ht="24.75" customHeight="1">
      <c r="A24" s="1"/>
      <c r="B24" s="1"/>
      <c r="C24" s="6"/>
      <c r="D24" s="7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ht="24.75" customHeight="1">
      <c r="A25" s="1"/>
      <c r="B25" s="1"/>
      <c r="C25" s="6"/>
      <c r="D25" s="7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ht="24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ht="24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ht="24.75" customHeight="1">
      <c r="A28" s="1"/>
      <c r="B28" s="1"/>
      <c r="C28" s="1" t="s">
        <v>21</v>
      </c>
      <c r="D28" s="7">
        <v>300000.0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ht="24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ht="24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ht="24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ht="24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ht="24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ht="24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ht="24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ht="24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ht="24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ht="24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ht="24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ht="24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ht="24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ht="24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ht="24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ht="24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ht="24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ht="24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ht="24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ht="24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ht="24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ht="24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ht="24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ht="24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ht="24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ht="24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ht="24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ht="24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ht="24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ht="24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ht="24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ht="24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ht="24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ht="24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ht="24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ht="24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ht="24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ht="24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ht="24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ht="24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ht="24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ht="24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ht="24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ht="24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ht="24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ht="24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ht="24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ht="24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ht="24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ht="24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ht="24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ht="24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decimal" operator="greaterThanOrEqual" allowBlank="1" showErrorMessage="1" sqref="D6:D25 D28">
      <formula1>0.0</formula1>
    </dataValidation>
  </dataValidations>
  <printOptions/>
  <pageMargins bottom="0.75" footer="0.0" header="0.0" left="0.7" right="0.7" top="0.75"/>
  <pageSetup orientation="landscape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6B2C3"/>
    <pageSetUpPr/>
  </sheetPr>
  <sheetViews>
    <sheetView showGridLines="0" workbookViewId="0"/>
  </sheetViews>
  <sheetFormatPr customHeight="1" defaultColWidth="12.63" defaultRowHeight="15.0"/>
  <cols>
    <col customWidth="1" min="1" max="2" width="3.0"/>
    <col customWidth="1" min="3" max="3" width="37.0"/>
    <col customWidth="1" min="4" max="4" width="28.0"/>
    <col customWidth="1" min="5" max="16" width="22.0"/>
    <col customWidth="1" min="17" max="22" width="18.0"/>
    <col customWidth="1" min="23" max="26" width="8.63"/>
  </cols>
  <sheetData>
    <row r="1" ht="24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24.75" customHeight="1">
      <c r="A2" s="1"/>
      <c r="B2" s="1"/>
      <c r="C2" s="2" t="s">
        <v>41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24.75" customHeight="1">
      <c r="A3" s="1"/>
      <c r="B3" s="1"/>
      <c r="C3" s="3"/>
      <c r="D3" s="3"/>
      <c r="E3" s="3"/>
      <c r="F3" s="3"/>
      <c r="G3" s="3"/>
      <c r="H3" s="3"/>
      <c r="I3" s="3"/>
      <c r="J3" s="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ht="27.75" customHeight="1">
      <c r="A4" s="1"/>
      <c r="B4" s="1"/>
      <c r="C4" s="21" t="s">
        <v>42</v>
      </c>
      <c r="D4" s="21"/>
      <c r="E4" s="21"/>
      <c r="F4" s="21"/>
      <c r="G4" s="21"/>
      <c r="H4" s="21"/>
      <c r="I4" s="21"/>
      <c r="J4" s="2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ht="24.75" customHeight="1">
      <c r="A5" s="1"/>
      <c r="B5" s="1"/>
      <c r="C5" s="1" t="s">
        <v>43</v>
      </c>
      <c r="D5" s="25">
        <f>SUM(Fijos!D6:D25)</f>
        <v>1200000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ht="24.75" customHeight="1">
      <c r="A6" s="1"/>
      <c r="B6" s="1"/>
      <c r="C6" s="1" t="s">
        <v>44</v>
      </c>
      <c r="D6" s="26">
        <f>SUM(E16:E25)</f>
        <v>4000000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ht="24.75" customHeight="1">
      <c r="A7" s="1"/>
      <c r="B7" s="1"/>
      <c r="C7" s="1" t="s">
        <v>45</v>
      </c>
      <c r="D7" s="26">
        <f>SUM(G16:G25)</f>
        <v>1600000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ht="24.75" customHeight="1">
      <c r="A8" s="1"/>
      <c r="B8" s="1"/>
      <c r="C8" s="1" t="s">
        <v>46</v>
      </c>
      <c r="D8" s="27">
        <f>IF(D6=0,"n.a.",D7/D6)</f>
        <v>0.4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ht="24.75" customHeight="1">
      <c r="A9" s="1"/>
      <c r="B9" s="1"/>
      <c r="C9" s="1" t="s">
        <v>47</v>
      </c>
      <c r="D9" s="26">
        <f>IF(AND(D12="OK",D7&gt;0),D5/(D7/D6),"Sin equilibrio")</f>
        <v>3000000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ht="24.75" customHeight="1">
      <c r="A10" s="1"/>
      <c r="B10" s="1"/>
      <c r="C10" s="1" t="s">
        <v>48</v>
      </c>
      <c r="D10" s="26">
        <f>IF(AND(D12="OK",D7&gt;0),D5/D7,"n.a.")</f>
        <v>0.75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ht="24.75" customHeight="1">
      <c r="A11" s="1"/>
      <c r="B11" s="1"/>
      <c r="C11" s="1" t="s">
        <v>49</v>
      </c>
      <c r="D11" s="25">
        <f>IF(AND(D12="OK",D7&gt;0),(D5+Fijos!D28)/D7,"n.a.")</f>
        <v>0.9375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ht="24.75" customHeight="1">
      <c r="A12" s="1"/>
      <c r="B12" s="1"/>
      <c r="C12" s="1" t="s">
        <v>50</v>
      </c>
      <c r="D12" s="25" t="str">
        <f>IF(AND(COUNTIF(P16:P25,"Revisar datos")=0,SUM(Productos!H6:H15)&gt;0,COUNTIF(Fijos!D6:D25,"&lt;0")=0,Fijos!D28&gt;=0),"OK","Revisar datos")</f>
        <v>OK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ht="24.75" customHeight="1">
      <c r="A13" s="1"/>
      <c r="B13" s="1"/>
      <c r="C13" s="1" t="s">
        <v>51</v>
      </c>
      <c r="D13" s="26">
        <f>IF(D12="OK",D7-D5,"Revisar datos")</f>
        <v>400000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ht="24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ht="45.75" customHeight="1">
      <c r="A15" s="1"/>
      <c r="B15" s="1"/>
      <c r="C15" s="4" t="s">
        <v>9</v>
      </c>
      <c r="D15" s="4" t="s">
        <v>34</v>
      </c>
      <c r="E15" s="4" t="s">
        <v>52</v>
      </c>
      <c r="F15" s="4" t="s">
        <v>53</v>
      </c>
      <c r="G15" s="4" t="s">
        <v>54</v>
      </c>
      <c r="H15" s="4" t="s">
        <v>55</v>
      </c>
      <c r="I15" s="4" t="s">
        <v>56</v>
      </c>
      <c r="J15" s="4" t="s">
        <v>57</v>
      </c>
      <c r="K15" s="4" t="s">
        <v>58</v>
      </c>
      <c r="L15" s="4" t="s">
        <v>59</v>
      </c>
      <c r="M15" s="4" t="s">
        <v>60</v>
      </c>
      <c r="N15" s="4" t="s">
        <v>61</v>
      </c>
      <c r="O15" s="4" t="s">
        <v>62</v>
      </c>
      <c r="P15" s="4" t="s">
        <v>63</v>
      </c>
      <c r="Q15" s="1"/>
      <c r="R15" s="1"/>
      <c r="S15" s="1"/>
      <c r="T15" s="1"/>
      <c r="U15" s="1"/>
      <c r="V15" s="1"/>
    </row>
    <row r="16" ht="24.75" customHeight="1">
      <c r="A16" s="1"/>
      <c r="B16" s="1"/>
      <c r="C16" s="28" t="str">
        <f>IF(Productos!C6="","",Productos!C6)</f>
        <v>A001</v>
      </c>
      <c r="D16" s="28" t="str">
        <f>IF(C16="","",Productos!D6)</f>
        <v>Producto A</v>
      </c>
      <c r="E16" s="25">
        <f>IF(C16="","",Productos!E6*Productos!H6)</f>
        <v>2000000</v>
      </c>
      <c r="F16" s="25">
        <f>IF(C16="","",(Productos!F6+Productos!E6*Productos!G6)*Productos!H6)</f>
        <v>1200000</v>
      </c>
      <c r="G16" s="26">
        <f t="shared" ref="G16:G25" si="1">IF(C16="","",E16-F16)</f>
        <v>800000</v>
      </c>
      <c r="H16" s="27">
        <f t="shared" ref="H16:H25" si="2">IF(C16="","",IF(E16=0,"n.a.",G16/E16))</f>
        <v>0.4</v>
      </c>
      <c r="I16" s="27">
        <f t="shared" ref="I16:I25" si="3">IF(C16="","",IF($D$6=0,"n.a.",E16/$D$6))</f>
        <v>0.5</v>
      </c>
      <c r="J16" s="29">
        <f>IF(C16="","",IF(AND($D$12="OK",$D$7&gt;0),Productos!H6*$D$10,"n.a."))</f>
        <v>150</v>
      </c>
      <c r="K16" s="1">
        <f t="shared" ref="K16:K25" si="4">IF(C16="","",IF(AND($D$12="OK",$D$7&gt;0),ROUNDUP(J16,0),"n.a."))</f>
        <v>150</v>
      </c>
      <c r="L16" s="25">
        <f>IF(C16="","",IF(AND($D$12="OK",$D$7&gt;0),K16*Productos!E6,"n.a."))</f>
        <v>1500000</v>
      </c>
      <c r="M16" s="25">
        <f>IF(C16="","",IF(AND($D$12="OK",$D$7&gt;0),K16*(Productos!E6*(1-Productos!G6)-Productos!F6),"n.a."))</f>
        <v>600000</v>
      </c>
      <c r="N16" s="28">
        <f>IF(C16="","",IF(AND($D$12="OK",$D$7&gt;0),ROUNDUP(Productos!H6*$D$11,0),"n.a."))</f>
        <v>188</v>
      </c>
      <c r="O16" s="28" t="str">
        <f>IF(C16="","",IF(OR(NOT(ISNUMBER(K16)),NOT(ISNUMBER(N16))),"Sin equilibrio",IF(OR(K16&gt;Productos!I6,N16&gt;Productos!I6),"Capacidad insuficiente","Factible")))</f>
        <v>Factible</v>
      </c>
      <c r="P16" s="28" t="str">
        <f>IF(C16="","",IF(AND(COUNTIF(Productos!C6:C15,C16)=1,ISNUMBER(Productos!E6),ISNUMBER(Productos!F6),ISNUMBER(Productos!G6),ISNUMBER(Productos!H6),ISNUMBER(Productos!I6),Productos!E6&gt;0,Productos!F6&gt;=0,Productos!G6&gt;=0,Productos!G6&lt;1,Productos!H6&gt;=0,Productos!I6&gt;=0,OR(Productos!H6=0,Productos!E6*(1-Productos!G6)-Productos!F6&gt;0)),"OK","Revisar datos"))</f>
        <v>OK</v>
      </c>
      <c r="Q16" s="1"/>
      <c r="R16" s="1"/>
      <c r="S16" s="1"/>
      <c r="T16" s="1"/>
      <c r="U16" s="1"/>
      <c r="V16" s="1"/>
    </row>
    <row r="17" ht="24.75" customHeight="1">
      <c r="A17" s="1"/>
      <c r="B17" s="1"/>
      <c r="C17" s="28" t="str">
        <f>IF(Productos!C7="","",Productos!C7)</f>
        <v>B001</v>
      </c>
      <c r="D17" s="28" t="str">
        <f>IF(C17="","",Productos!D7)</f>
        <v>Producto B</v>
      </c>
      <c r="E17" s="25">
        <f>IF(C17="","",Productos!E7*Productos!H7)</f>
        <v>2000000</v>
      </c>
      <c r="F17" s="25">
        <f>IF(C17="","",(Productos!F7+Productos!E7*Productos!G7)*Productos!H7)</f>
        <v>1200000</v>
      </c>
      <c r="G17" s="26">
        <f t="shared" si="1"/>
        <v>800000</v>
      </c>
      <c r="H17" s="27">
        <f t="shared" si="2"/>
        <v>0.4</v>
      </c>
      <c r="I17" s="27">
        <f t="shared" si="3"/>
        <v>0.5</v>
      </c>
      <c r="J17" s="29">
        <f>IF(C17="","",IF(AND($D$12="OK",$D$7&gt;0),Productos!H7*$D$10,"n.a."))</f>
        <v>75</v>
      </c>
      <c r="K17" s="1">
        <f t="shared" si="4"/>
        <v>75</v>
      </c>
      <c r="L17" s="25">
        <f>IF(C17="","",IF(AND($D$12="OK",$D$7&gt;0),K17*Productos!E7,"n.a."))</f>
        <v>1500000</v>
      </c>
      <c r="M17" s="25">
        <f>IF(C17="","",IF(AND($D$12="OK",$D$7&gt;0),K17*(Productos!E7*(1-Productos!G7)-Productos!F7),"n.a."))</f>
        <v>600000</v>
      </c>
      <c r="N17" s="28">
        <f>IF(C17="","",IF(AND($D$12="OK",$D$7&gt;0),ROUNDUP(Productos!H7*$D$11,0),"n.a."))</f>
        <v>94</v>
      </c>
      <c r="O17" s="28" t="str">
        <f>IF(C17="","",IF(OR(NOT(ISNUMBER(K17)),NOT(ISNUMBER(N17))),"Sin equilibrio",IF(OR(K17&gt;Productos!I7,N17&gt;Productos!I7),"Capacidad insuficiente","Factible")))</f>
        <v>Factible</v>
      </c>
      <c r="P17" s="28" t="str">
        <f>IF(C17="","",IF(AND(COUNTIF(Productos!C6:C15,C17)=1,ISNUMBER(Productos!E7),ISNUMBER(Productos!F7),ISNUMBER(Productos!G7),ISNUMBER(Productos!H7),ISNUMBER(Productos!I7),Productos!E7&gt;0,Productos!F7&gt;=0,Productos!G7&gt;=0,Productos!G7&lt;1,Productos!H7&gt;=0,Productos!I7&gt;=0,OR(Productos!H7=0,Productos!E7*(1-Productos!G7)-Productos!F7&gt;0)),"OK","Revisar datos"))</f>
        <v>OK</v>
      </c>
      <c r="Q17" s="1"/>
      <c r="R17" s="1"/>
      <c r="S17" s="1"/>
      <c r="T17" s="1"/>
      <c r="U17" s="1"/>
      <c r="V17" s="1"/>
    </row>
    <row r="18" ht="24.75" customHeight="1">
      <c r="A18" s="1"/>
      <c r="B18" s="1"/>
      <c r="C18" s="28" t="str">
        <f>IF(Productos!C8="","",Productos!C8)</f>
        <v/>
      </c>
      <c r="D18" s="28" t="str">
        <f>IF(C18="","",Productos!D8)</f>
        <v/>
      </c>
      <c r="E18" s="25" t="str">
        <f>IF(C18="","",Productos!E8*Productos!H8)</f>
        <v/>
      </c>
      <c r="F18" s="25" t="str">
        <f>IF(C18="","",(Productos!F8+Productos!E8*Productos!G8)*Productos!H8)</f>
        <v/>
      </c>
      <c r="G18" s="26" t="str">
        <f t="shared" si="1"/>
        <v/>
      </c>
      <c r="H18" s="27" t="str">
        <f t="shared" si="2"/>
        <v/>
      </c>
      <c r="I18" s="27" t="str">
        <f t="shared" si="3"/>
        <v/>
      </c>
      <c r="J18" s="29" t="str">
        <f>IF(C18="","",IF(AND($D$12="OK",$D$7&gt;0),Productos!H8*$D$10,"n.a."))</f>
        <v/>
      </c>
      <c r="K18" s="1" t="str">
        <f t="shared" si="4"/>
        <v/>
      </c>
      <c r="L18" s="25" t="str">
        <f>IF(C18="","",IF(AND($D$12="OK",$D$7&gt;0),K18*Productos!E8,"n.a."))</f>
        <v/>
      </c>
      <c r="M18" s="25" t="str">
        <f>IF(C18="","",IF(AND($D$12="OK",$D$7&gt;0),K18*(Productos!E8*(1-Productos!G8)-Productos!F8),"n.a."))</f>
        <v/>
      </c>
      <c r="N18" s="28" t="str">
        <f>IF(C18="","",IF(AND($D$12="OK",$D$7&gt;0),ROUNDUP(Productos!H8*$D$11,0),"n.a."))</f>
        <v/>
      </c>
      <c r="O18" s="28" t="str">
        <f>IF(C18="","",IF(OR(NOT(ISNUMBER(K18)),NOT(ISNUMBER(N18))),"Sin equilibrio",IF(OR(K18&gt;Productos!I8,N18&gt;Productos!I8),"Capacidad insuficiente","Factible")))</f>
        <v/>
      </c>
      <c r="P18" s="28" t="str">
        <f>IF(C18="","",IF(AND(COUNTIF(Productos!C6:C15,C18)=1,ISNUMBER(Productos!E8),ISNUMBER(Productos!F8),ISNUMBER(Productos!G8),ISNUMBER(Productos!H8),ISNUMBER(Productos!I8),Productos!E8&gt;0,Productos!F8&gt;=0,Productos!G8&gt;=0,Productos!G8&lt;1,Productos!H8&gt;=0,Productos!I8&gt;=0,OR(Productos!H8=0,Productos!E8*(1-Productos!G8)-Productos!F8&gt;0)),"OK","Revisar datos"))</f>
        <v/>
      </c>
      <c r="Q18" s="1"/>
      <c r="R18" s="1"/>
      <c r="S18" s="1"/>
      <c r="T18" s="1"/>
      <c r="U18" s="1"/>
      <c r="V18" s="1"/>
    </row>
    <row r="19" ht="24.75" customHeight="1">
      <c r="A19" s="1"/>
      <c r="B19" s="1"/>
      <c r="C19" s="28" t="str">
        <f>IF(Productos!C9="","",Productos!C9)</f>
        <v/>
      </c>
      <c r="D19" s="28" t="str">
        <f>IF(C19="","",Productos!D9)</f>
        <v/>
      </c>
      <c r="E19" s="25" t="str">
        <f>IF(C19="","",Productos!E9*Productos!H9)</f>
        <v/>
      </c>
      <c r="F19" s="25" t="str">
        <f>IF(C19="","",(Productos!F9+Productos!E9*Productos!G9)*Productos!H9)</f>
        <v/>
      </c>
      <c r="G19" s="26" t="str">
        <f t="shared" si="1"/>
        <v/>
      </c>
      <c r="H19" s="27" t="str">
        <f t="shared" si="2"/>
        <v/>
      </c>
      <c r="I19" s="27" t="str">
        <f t="shared" si="3"/>
        <v/>
      </c>
      <c r="J19" s="29" t="str">
        <f>IF(C19="","",IF(AND($D$12="OK",$D$7&gt;0),Productos!H9*$D$10,"n.a."))</f>
        <v/>
      </c>
      <c r="K19" s="1" t="str">
        <f t="shared" si="4"/>
        <v/>
      </c>
      <c r="L19" s="25" t="str">
        <f>IF(C19="","",IF(AND($D$12="OK",$D$7&gt;0),K19*Productos!E9,"n.a."))</f>
        <v/>
      </c>
      <c r="M19" s="25" t="str">
        <f>IF(C19="","",IF(AND($D$12="OK",$D$7&gt;0),K19*(Productos!E9*(1-Productos!G9)-Productos!F9),"n.a."))</f>
        <v/>
      </c>
      <c r="N19" s="28" t="str">
        <f>IF(C19="","",IF(AND($D$12="OK",$D$7&gt;0),ROUNDUP(Productos!H9*$D$11,0),"n.a."))</f>
        <v/>
      </c>
      <c r="O19" s="28" t="str">
        <f>IF(C19="","",IF(OR(NOT(ISNUMBER(K19)),NOT(ISNUMBER(N19))),"Sin equilibrio",IF(OR(K19&gt;Productos!I9,N19&gt;Productos!I9),"Capacidad insuficiente","Factible")))</f>
        <v/>
      </c>
      <c r="P19" s="28" t="str">
        <f>IF(C19="","",IF(AND(COUNTIF(Productos!C6:C15,C19)=1,ISNUMBER(Productos!E9),ISNUMBER(Productos!F9),ISNUMBER(Productos!G9),ISNUMBER(Productos!H9),ISNUMBER(Productos!I9),Productos!E9&gt;0,Productos!F9&gt;=0,Productos!G9&gt;=0,Productos!G9&lt;1,Productos!H9&gt;=0,Productos!I9&gt;=0,OR(Productos!H9=0,Productos!E9*(1-Productos!G9)-Productos!F9&gt;0)),"OK","Revisar datos"))</f>
        <v/>
      </c>
      <c r="Q19" s="1"/>
      <c r="R19" s="1"/>
      <c r="S19" s="1"/>
      <c r="T19" s="1"/>
      <c r="U19" s="1"/>
      <c r="V19" s="1"/>
    </row>
    <row r="20" ht="24.75" customHeight="1">
      <c r="A20" s="1"/>
      <c r="B20" s="1"/>
      <c r="C20" s="28" t="str">
        <f>IF(Productos!C10="","",Productos!C10)</f>
        <v/>
      </c>
      <c r="D20" s="28" t="str">
        <f>IF(C20="","",Productos!D10)</f>
        <v/>
      </c>
      <c r="E20" s="25" t="str">
        <f>IF(C20="","",Productos!E10*Productos!H10)</f>
        <v/>
      </c>
      <c r="F20" s="25" t="str">
        <f>IF(C20="","",(Productos!F10+Productos!E10*Productos!G10)*Productos!H10)</f>
        <v/>
      </c>
      <c r="G20" s="26" t="str">
        <f t="shared" si="1"/>
        <v/>
      </c>
      <c r="H20" s="27" t="str">
        <f t="shared" si="2"/>
        <v/>
      </c>
      <c r="I20" s="27" t="str">
        <f t="shared" si="3"/>
        <v/>
      </c>
      <c r="J20" s="29" t="str">
        <f>IF(C20="","",IF(AND($D$12="OK",$D$7&gt;0),Productos!H10*$D$10,"n.a."))</f>
        <v/>
      </c>
      <c r="K20" s="1" t="str">
        <f t="shared" si="4"/>
        <v/>
      </c>
      <c r="L20" s="25" t="str">
        <f>IF(C20="","",IF(AND($D$12="OK",$D$7&gt;0),K20*Productos!E10,"n.a."))</f>
        <v/>
      </c>
      <c r="M20" s="25" t="str">
        <f>IF(C20="","",IF(AND($D$12="OK",$D$7&gt;0),K20*(Productos!E10*(1-Productos!G10)-Productos!F10),"n.a."))</f>
        <v/>
      </c>
      <c r="N20" s="28" t="str">
        <f>IF(C20="","",IF(AND($D$12="OK",$D$7&gt;0),ROUNDUP(Productos!H10*$D$11,0),"n.a."))</f>
        <v/>
      </c>
      <c r="O20" s="28" t="str">
        <f>IF(C20="","",IF(OR(NOT(ISNUMBER(K20)),NOT(ISNUMBER(N20))),"Sin equilibrio",IF(OR(K20&gt;Productos!I10,N20&gt;Productos!I10),"Capacidad insuficiente","Factible")))</f>
        <v/>
      </c>
      <c r="P20" s="28" t="str">
        <f>IF(C20="","",IF(AND(COUNTIF(Productos!C6:C15,C20)=1,ISNUMBER(Productos!E10),ISNUMBER(Productos!F10),ISNUMBER(Productos!G10),ISNUMBER(Productos!H10),ISNUMBER(Productos!I10),Productos!E10&gt;0,Productos!F10&gt;=0,Productos!G10&gt;=0,Productos!G10&lt;1,Productos!H10&gt;=0,Productos!I10&gt;=0,OR(Productos!H10=0,Productos!E10*(1-Productos!G10)-Productos!F10&gt;0)),"OK","Revisar datos"))</f>
        <v/>
      </c>
      <c r="Q20" s="1"/>
      <c r="R20" s="1"/>
      <c r="S20" s="1"/>
      <c r="T20" s="1"/>
      <c r="U20" s="1"/>
      <c r="V20" s="1"/>
    </row>
    <row r="21" ht="24.75" customHeight="1">
      <c r="A21" s="1"/>
      <c r="B21" s="1"/>
      <c r="C21" s="28" t="str">
        <f>IF(Productos!C11="","",Productos!C11)</f>
        <v/>
      </c>
      <c r="D21" s="28" t="str">
        <f>IF(C21="","",Productos!D11)</f>
        <v/>
      </c>
      <c r="E21" s="25" t="str">
        <f>IF(C21="","",Productos!E11*Productos!H11)</f>
        <v/>
      </c>
      <c r="F21" s="25" t="str">
        <f>IF(C21="","",(Productos!F11+Productos!E11*Productos!G11)*Productos!H11)</f>
        <v/>
      </c>
      <c r="G21" s="26" t="str">
        <f t="shared" si="1"/>
        <v/>
      </c>
      <c r="H21" s="27" t="str">
        <f t="shared" si="2"/>
        <v/>
      </c>
      <c r="I21" s="27" t="str">
        <f t="shared" si="3"/>
        <v/>
      </c>
      <c r="J21" s="29" t="str">
        <f>IF(C21="","",IF(AND($D$12="OK",$D$7&gt;0),Productos!H11*$D$10,"n.a."))</f>
        <v/>
      </c>
      <c r="K21" s="1" t="str">
        <f t="shared" si="4"/>
        <v/>
      </c>
      <c r="L21" s="25" t="str">
        <f>IF(C21="","",IF(AND($D$12="OK",$D$7&gt;0),K21*Productos!E11,"n.a."))</f>
        <v/>
      </c>
      <c r="M21" s="25" t="str">
        <f>IF(C21="","",IF(AND($D$12="OK",$D$7&gt;0),K21*(Productos!E11*(1-Productos!G11)-Productos!F11),"n.a."))</f>
        <v/>
      </c>
      <c r="N21" s="28" t="str">
        <f>IF(C21="","",IF(AND($D$12="OK",$D$7&gt;0),ROUNDUP(Productos!H11*$D$11,0),"n.a."))</f>
        <v/>
      </c>
      <c r="O21" s="28" t="str">
        <f>IF(C21="","",IF(OR(NOT(ISNUMBER(K21)),NOT(ISNUMBER(N21))),"Sin equilibrio",IF(OR(K21&gt;Productos!I11,N21&gt;Productos!I11),"Capacidad insuficiente","Factible")))</f>
        <v/>
      </c>
      <c r="P21" s="28" t="str">
        <f>IF(C21="","",IF(AND(COUNTIF(Productos!C6:C15,C21)=1,ISNUMBER(Productos!E11),ISNUMBER(Productos!F11),ISNUMBER(Productos!G11),ISNUMBER(Productos!H11),ISNUMBER(Productos!I11),Productos!E11&gt;0,Productos!F11&gt;=0,Productos!G11&gt;=0,Productos!G11&lt;1,Productos!H11&gt;=0,Productos!I11&gt;=0,OR(Productos!H11=0,Productos!E11*(1-Productos!G11)-Productos!F11&gt;0)),"OK","Revisar datos"))</f>
        <v/>
      </c>
      <c r="Q21" s="1"/>
      <c r="R21" s="1"/>
      <c r="S21" s="1"/>
      <c r="T21" s="1"/>
      <c r="U21" s="1"/>
      <c r="V21" s="1"/>
    </row>
    <row r="22" ht="24.75" customHeight="1">
      <c r="A22" s="1"/>
      <c r="B22" s="1"/>
      <c r="C22" s="28" t="str">
        <f>IF(Productos!C12="","",Productos!C12)</f>
        <v/>
      </c>
      <c r="D22" s="28" t="str">
        <f>IF(C22="","",Productos!D12)</f>
        <v/>
      </c>
      <c r="E22" s="25" t="str">
        <f>IF(C22="","",Productos!E12*Productos!H12)</f>
        <v/>
      </c>
      <c r="F22" s="25" t="str">
        <f>IF(C22="","",(Productos!F12+Productos!E12*Productos!G12)*Productos!H12)</f>
        <v/>
      </c>
      <c r="G22" s="26" t="str">
        <f t="shared" si="1"/>
        <v/>
      </c>
      <c r="H22" s="27" t="str">
        <f t="shared" si="2"/>
        <v/>
      </c>
      <c r="I22" s="27" t="str">
        <f t="shared" si="3"/>
        <v/>
      </c>
      <c r="J22" s="29" t="str">
        <f>IF(C22="","",IF(AND($D$12="OK",$D$7&gt;0),Productos!H12*$D$10,"n.a."))</f>
        <v/>
      </c>
      <c r="K22" s="1" t="str">
        <f t="shared" si="4"/>
        <v/>
      </c>
      <c r="L22" s="25" t="str">
        <f>IF(C22="","",IF(AND($D$12="OK",$D$7&gt;0),K22*Productos!E12,"n.a."))</f>
        <v/>
      </c>
      <c r="M22" s="25" t="str">
        <f>IF(C22="","",IF(AND($D$12="OK",$D$7&gt;0),K22*(Productos!E12*(1-Productos!G12)-Productos!F12),"n.a."))</f>
        <v/>
      </c>
      <c r="N22" s="28" t="str">
        <f>IF(C22="","",IF(AND($D$12="OK",$D$7&gt;0),ROUNDUP(Productos!H12*$D$11,0),"n.a."))</f>
        <v/>
      </c>
      <c r="O22" s="28" t="str">
        <f>IF(C22="","",IF(OR(NOT(ISNUMBER(K22)),NOT(ISNUMBER(N22))),"Sin equilibrio",IF(OR(K22&gt;Productos!I12,N22&gt;Productos!I12),"Capacidad insuficiente","Factible")))</f>
        <v/>
      </c>
      <c r="P22" s="28" t="str">
        <f>IF(C22="","",IF(AND(COUNTIF(Productos!C6:C15,C22)=1,ISNUMBER(Productos!E12),ISNUMBER(Productos!F12),ISNUMBER(Productos!G12),ISNUMBER(Productos!H12),ISNUMBER(Productos!I12),Productos!E12&gt;0,Productos!F12&gt;=0,Productos!G12&gt;=0,Productos!G12&lt;1,Productos!H12&gt;=0,Productos!I12&gt;=0,OR(Productos!H12=0,Productos!E12*(1-Productos!G12)-Productos!F12&gt;0)),"OK","Revisar datos"))</f>
        <v/>
      </c>
      <c r="Q22" s="1"/>
      <c r="R22" s="1"/>
      <c r="S22" s="1"/>
      <c r="T22" s="1"/>
      <c r="U22" s="1"/>
      <c r="V22" s="1"/>
    </row>
    <row r="23" ht="24.75" customHeight="1">
      <c r="A23" s="1"/>
      <c r="B23" s="1"/>
      <c r="C23" s="28" t="str">
        <f>IF(Productos!C13="","",Productos!C13)</f>
        <v/>
      </c>
      <c r="D23" s="28" t="str">
        <f>IF(C23="","",Productos!D13)</f>
        <v/>
      </c>
      <c r="E23" s="25" t="str">
        <f>IF(C23="","",Productos!E13*Productos!H13)</f>
        <v/>
      </c>
      <c r="F23" s="25" t="str">
        <f>IF(C23="","",(Productos!F13+Productos!E13*Productos!G13)*Productos!H13)</f>
        <v/>
      </c>
      <c r="G23" s="26" t="str">
        <f t="shared" si="1"/>
        <v/>
      </c>
      <c r="H23" s="27" t="str">
        <f t="shared" si="2"/>
        <v/>
      </c>
      <c r="I23" s="27" t="str">
        <f t="shared" si="3"/>
        <v/>
      </c>
      <c r="J23" s="29" t="str">
        <f>IF(C23="","",IF(AND($D$12="OK",$D$7&gt;0),Productos!H13*$D$10,"n.a."))</f>
        <v/>
      </c>
      <c r="K23" s="1" t="str">
        <f t="shared" si="4"/>
        <v/>
      </c>
      <c r="L23" s="25" t="str">
        <f>IF(C23="","",IF(AND($D$12="OK",$D$7&gt;0),K23*Productos!E13,"n.a."))</f>
        <v/>
      </c>
      <c r="M23" s="25" t="str">
        <f>IF(C23="","",IF(AND($D$12="OK",$D$7&gt;0),K23*(Productos!E13*(1-Productos!G13)-Productos!F13),"n.a."))</f>
        <v/>
      </c>
      <c r="N23" s="28" t="str">
        <f>IF(C23="","",IF(AND($D$12="OK",$D$7&gt;0),ROUNDUP(Productos!H13*$D$11,0),"n.a."))</f>
        <v/>
      </c>
      <c r="O23" s="28" t="str">
        <f>IF(C23="","",IF(OR(NOT(ISNUMBER(K23)),NOT(ISNUMBER(N23))),"Sin equilibrio",IF(OR(K23&gt;Productos!I13,N23&gt;Productos!I13),"Capacidad insuficiente","Factible")))</f>
        <v/>
      </c>
      <c r="P23" s="28" t="str">
        <f>IF(C23="","",IF(AND(COUNTIF(Productos!C6:C15,C23)=1,ISNUMBER(Productos!E13),ISNUMBER(Productos!F13),ISNUMBER(Productos!G13),ISNUMBER(Productos!H13),ISNUMBER(Productos!I13),Productos!E13&gt;0,Productos!F13&gt;=0,Productos!G13&gt;=0,Productos!G13&lt;1,Productos!H13&gt;=0,Productos!I13&gt;=0,OR(Productos!H13=0,Productos!E13*(1-Productos!G13)-Productos!F13&gt;0)),"OK","Revisar datos"))</f>
        <v/>
      </c>
      <c r="Q23" s="1"/>
      <c r="R23" s="1"/>
      <c r="S23" s="1"/>
      <c r="T23" s="1"/>
      <c r="U23" s="1"/>
      <c r="V23" s="1"/>
    </row>
    <row r="24" ht="24.75" customHeight="1">
      <c r="A24" s="1"/>
      <c r="B24" s="1"/>
      <c r="C24" s="28" t="str">
        <f>IF(Productos!C14="","",Productos!C14)</f>
        <v/>
      </c>
      <c r="D24" s="28" t="str">
        <f>IF(C24="","",Productos!D14)</f>
        <v/>
      </c>
      <c r="E24" s="25" t="str">
        <f>IF(C24="","",Productos!E14*Productos!H14)</f>
        <v/>
      </c>
      <c r="F24" s="25" t="str">
        <f>IF(C24="","",(Productos!F14+Productos!E14*Productos!G14)*Productos!H14)</f>
        <v/>
      </c>
      <c r="G24" s="26" t="str">
        <f t="shared" si="1"/>
        <v/>
      </c>
      <c r="H24" s="27" t="str">
        <f t="shared" si="2"/>
        <v/>
      </c>
      <c r="I24" s="27" t="str">
        <f t="shared" si="3"/>
        <v/>
      </c>
      <c r="J24" s="29" t="str">
        <f>IF(C24="","",IF(AND($D$12="OK",$D$7&gt;0),Productos!H14*$D$10,"n.a."))</f>
        <v/>
      </c>
      <c r="K24" s="1" t="str">
        <f t="shared" si="4"/>
        <v/>
      </c>
      <c r="L24" s="25" t="str">
        <f>IF(C24="","",IF(AND($D$12="OK",$D$7&gt;0),K24*Productos!E14,"n.a."))</f>
        <v/>
      </c>
      <c r="M24" s="25" t="str">
        <f>IF(C24="","",IF(AND($D$12="OK",$D$7&gt;0),K24*(Productos!E14*(1-Productos!G14)-Productos!F14),"n.a."))</f>
        <v/>
      </c>
      <c r="N24" s="28" t="str">
        <f>IF(C24="","",IF(AND($D$12="OK",$D$7&gt;0),ROUNDUP(Productos!H14*$D$11,0),"n.a."))</f>
        <v/>
      </c>
      <c r="O24" s="28" t="str">
        <f>IF(C24="","",IF(OR(NOT(ISNUMBER(K24)),NOT(ISNUMBER(N24))),"Sin equilibrio",IF(OR(K24&gt;Productos!I14,N24&gt;Productos!I14),"Capacidad insuficiente","Factible")))</f>
        <v/>
      </c>
      <c r="P24" s="28" t="str">
        <f>IF(C24="","",IF(AND(COUNTIF(Productos!C6:C15,C24)=1,ISNUMBER(Productos!E14),ISNUMBER(Productos!F14),ISNUMBER(Productos!G14),ISNUMBER(Productos!H14),ISNUMBER(Productos!I14),Productos!E14&gt;0,Productos!F14&gt;=0,Productos!G14&gt;=0,Productos!G14&lt;1,Productos!H14&gt;=0,Productos!I14&gt;=0,OR(Productos!H14=0,Productos!E14*(1-Productos!G14)-Productos!F14&gt;0)),"OK","Revisar datos"))</f>
        <v/>
      </c>
      <c r="Q24" s="1"/>
      <c r="R24" s="1"/>
      <c r="S24" s="1"/>
      <c r="T24" s="1"/>
      <c r="U24" s="1"/>
      <c r="V24" s="1"/>
    </row>
    <row r="25" ht="24.75" customHeight="1">
      <c r="A25" s="1"/>
      <c r="B25" s="1"/>
      <c r="C25" s="28" t="str">
        <f>IF(Productos!C15="","",Productos!C15)</f>
        <v/>
      </c>
      <c r="D25" s="28" t="str">
        <f>IF(C25="","",Productos!D15)</f>
        <v/>
      </c>
      <c r="E25" s="25" t="str">
        <f>IF(C25="","",Productos!E15*Productos!H15)</f>
        <v/>
      </c>
      <c r="F25" s="25" t="str">
        <f>IF(C25="","",(Productos!F15+Productos!E15*Productos!G15)*Productos!H15)</f>
        <v/>
      </c>
      <c r="G25" s="26" t="str">
        <f t="shared" si="1"/>
        <v/>
      </c>
      <c r="H25" s="27" t="str">
        <f t="shared" si="2"/>
        <v/>
      </c>
      <c r="I25" s="27" t="str">
        <f t="shared" si="3"/>
        <v/>
      </c>
      <c r="J25" s="29" t="str">
        <f>IF(C25="","",IF(AND($D$12="OK",$D$7&gt;0),Productos!H15*$D$10,"n.a."))</f>
        <v/>
      </c>
      <c r="K25" s="1" t="str">
        <f t="shared" si="4"/>
        <v/>
      </c>
      <c r="L25" s="25" t="str">
        <f>IF(C25="","",IF(AND($D$12="OK",$D$7&gt;0),K25*Productos!E15,"n.a."))</f>
        <v/>
      </c>
      <c r="M25" s="25" t="str">
        <f>IF(C25="","",IF(AND($D$12="OK",$D$7&gt;0),K25*(Productos!E15*(1-Productos!G15)-Productos!F15),"n.a."))</f>
        <v/>
      </c>
      <c r="N25" s="28" t="str">
        <f>IF(C25="","",IF(AND($D$12="OK",$D$7&gt;0),ROUNDUP(Productos!H15*$D$11,0),"n.a."))</f>
        <v/>
      </c>
      <c r="O25" s="28" t="str">
        <f>IF(C25="","",IF(OR(NOT(ISNUMBER(K25)),NOT(ISNUMBER(N25))),"Sin equilibrio",IF(OR(K25&gt;Productos!I15,N25&gt;Productos!I15),"Capacidad insuficiente","Factible")))</f>
        <v/>
      </c>
      <c r="P25" s="28" t="str">
        <f>IF(C25="","",IF(AND(COUNTIF(Productos!C6:C15,C25)=1,ISNUMBER(Productos!E15),ISNUMBER(Productos!F15),ISNUMBER(Productos!G15),ISNUMBER(Productos!H15),ISNUMBER(Productos!I15),Productos!E15&gt;0,Productos!F15&gt;=0,Productos!G15&gt;=0,Productos!G15&lt;1,Productos!H15&gt;=0,Productos!I15&gt;=0,OR(Productos!H15=0,Productos!E15*(1-Productos!G15)-Productos!F15&gt;0)),"OK","Revisar datos"))</f>
        <v/>
      </c>
      <c r="Q25" s="1"/>
      <c r="R25" s="1"/>
      <c r="S25" s="1"/>
      <c r="T25" s="1"/>
      <c r="U25" s="1"/>
      <c r="V25" s="1"/>
    </row>
    <row r="26" ht="24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ht="24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ht="24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ht="45.75" customHeight="1">
      <c r="A29" s="1"/>
      <c r="B29" s="1"/>
      <c r="C29" s="4" t="s">
        <v>104</v>
      </c>
      <c r="D29" s="4" t="s">
        <v>101</v>
      </c>
      <c r="E29" s="4" t="s">
        <v>102</v>
      </c>
      <c r="F29" s="4" t="s">
        <v>103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ht="24.75" customHeight="1">
      <c r="A30" s="1"/>
      <c r="B30" s="1"/>
      <c r="C30" s="1">
        <v>0.0</v>
      </c>
      <c r="D30" s="33">
        <f t="shared" ref="D30:D40" si="5">$D$6*C30</f>
        <v>0</v>
      </c>
      <c r="E30" s="33">
        <f t="shared" ref="E30:E40" si="6">$D$5+SUM($F$16:$F$25)*C30</f>
        <v>1200000</v>
      </c>
      <c r="F30" s="33">
        <f t="shared" ref="F30:F40" si="7">D30-E30</f>
        <v>-1200000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ht="24.75" customHeight="1">
      <c r="A31" s="1"/>
      <c r="B31" s="1"/>
      <c r="C31" s="1">
        <v>0.25</v>
      </c>
      <c r="D31" s="33">
        <f t="shared" si="5"/>
        <v>1000000</v>
      </c>
      <c r="E31" s="33">
        <f t="shared" si="6"/>
        <v>1800000</v>
      </c>
      <c r="F31" s="33">
        <f t="shared" si="7"/>
        <v>-800000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ht="24.75" customHeight="1">
      <c r="A32" s="1"/>
      <c r="B32" s="1"/>
      <c r="C32" s="1">
        <v>0.5</v>
      </c>
      <c r="D32" s="33">
        <f t="shared" si="5"/>
        <v>2000000</v>
      </c>
      <c r="E32" s="33">
        <f t="shared" si="6"/>
        <v>2400000</v>
      </c>
      <c r="F32" s="33">
        <f t="shared" si="7"/>
        <v>-400000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ht="24.75" customHeight="1">
      <c r="A33" s="1"/>
      <c r="B33" s="1"/>
      <c r="C33" s="1">
        <v>0.75</v>
      </c>
      <c r="D33" s="33">
        <f t="shared" si="5"/>
        <v>3000000</v>
      </c>
      <c r="E33" s="33">
        <f t="shared" si="6"/>
        <v>3000000</v>
      </c>
      <c r="F33" s="33">
        <f t="shared" si="7"/>
        <v>0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ht="24.75" customHeight="1">
      <c r="A34" s="1"/>
      <c r="B34" s="1"/>
      <c r="C34" s="1">
        <v>1.0</v>
      </c>
      <c r="D34" s="33">
        <f t="shared" si="5"/>
        <v>4000000</v>
      </c>
      <c r="E34" s="33">
        <f t="shared" si="6"/>
        <v>3600000</v>
      </c>
      <c r="F34" s="33">
        <f t="shared" si="7"/>
        <v>400000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ht="24.75" customHeight="1">
      <c r="A35" s="1"/>
      <c r="B35" s="1"/>
      <c r="C35" s="1">
        <v>1.25</v>
      </c>
      <c r="D35" s="33">
        <f t="shared" si="5"/>
        <v>5000000</v>
      </c>
      <c r="E35" s="33">
        <f t="shared" si="6"/>
        <v>4200000</v>
      </c>
      <c r="F35" s="33">
        <f t="shared" si="7"/>
        <v>800000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ht="24.75" customHeight="1">
      <c r="A36" s="1"/>
      <c r="B36" s="1"/>
      <c r="C36" s="1">
        <v>1.5</v>
      </c>
      <c r="D36" s="33">
        <f t="shared" si="5"/>
        <v>6000000</v>
      </c>
      <c r="E36" s="33">
        <f t="shared" si="6"/>
        <v>4800000</v>
      </c>
      <c r="F36" s="33">
        <f t="shared" si="7"/>
        <v>1200000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ht="24.75" customHeight="1">
      <c r="A37" s="1"/>
      <c r="B37" s="1"/>
      <c r="C37" s="1">
        <v>1.75</v>
      </c>
      <c r="D37" s="33">
        <f t="shared" si="5"/>
        <v>7000000</v>
      </c>
      <c r="E37" s="33">
        <f t="shared" si="6"/>
        <v>5400000</v>
      </c>
      <c r="F37" s="33">
        <f t="shared" si="7"/>
        <v>1600000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ht="24.75" customHeight="1">
      <c r="A38" s="1"/>
      <c r="B38" s="1"/>
      <c r="C38" s="1">
        <v>2.0</v>
      </c>
      <c r="D38" s="33">
        <f t="shared" si="5"/>
        <v>8000000</v>
      </c>
      <c r="E38" s="33">
        <f t="shared" si="6"/>
        <v>6000000</v>
      </c>
      <c r="F38" s="33">
        <f t="shared" si="7"/>
        <v>2000000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ht="24.75" customHeight="1">
      <c r="A39" s="1"/>
      <c r="B39" s="1"/>
      <c r="C39" s="1">
        <v>2.25</v>
      </c>
      <c r="D39" s="33">
        <f t="shared" si="5"/>
        <v>9000000</v>
      </c>
      <c r="E39" s="33">
        <f t="shared" si="6"/>
        <v>6600000</v>
      </c>
      <c r="F39" s="33">
        <f t="shared" si="7"/>
        <v>2400000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ht="24.75" customHeight="1">
      <c r="A40" s="1"/>
      <c r="B40" s="1"/>
      <c r="C40" s="1">
        <v>2.5</v>
      </c>
      <c r="D40" s="33">
        <f t="shared" si="5"/>
        <v>10000000</v>
      </c>
      <c r="E40" s="33">
        <f t="shared" si="6"/>
        <v>7200000</v>
      </c>
      <c r="F40" s="33">
        <f t="shared" si="7"/>
        <v>2800000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ht="24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ht="24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ht="24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ht="24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ht="24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ht="24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ht="24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ht="24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ht="24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ht="24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ht="24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ht="24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ht="24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ht="24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ht="24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ht="24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ht="24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ht="24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ht="24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ht="24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ht="24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ht="24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ht="24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ht="24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ht="24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ht="24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ht="24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ht="24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ht="24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ht="24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ht="24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ht="24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ht="24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ht="24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ht="24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ht="24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ht="24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ht="24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ht="24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ht="24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O16:O25">
    <cfRule type="containsText" dxfId="0" priority="1" stopIfTrue="1" operator="containsText" text="insuficiente">
      <formula>NOT(ISERROR(SEARCH(("insuficiente"),(O16))))</formula>
    </cfRule>
  </conditionalFormatting>
  <conditionalFormatting sqref="P16:P25">
    <cfRule type="containsText" dxfId="1" priority="2" stopIfTrue="1" operator="containsText" text="Revisar">
      <formula>NOT(ISERROR(SEARCH(("Revisar"),(P16))))</formula>
    </cfRule>
  </conditionalFormatting>
  <printOptions/>
  <pageMargins bottom="0.75" footer="0.0" header="0.0" left="0.7" right="0.7" top="0.75"/>
  <pageSetup orientation="landscape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6B2C3"/>
    <pageSetUpPr/>
  </sheetPr>
  <sheetViews>
    <sheetView showGridLines="0" workbookViewId="0"/>
  </sheetViews>
  <sheetFormatPr customHeight="1" defaultColWidth="12.63" defaultRowHeight="15.0"/>
  <cols>
    <col customWidth="1" min="1" max="2" width="3.0"/>
    <col customWidth="1" min="3" max="3" width="37.0"/>
    <col customWidth="1" min="4" max="5" width="18.0"/>
    <col customWidth="1" min="6" max="6" width="48.0"/>
    <col customWidth="1" min="7" max="22" width="18.0"/>
    <col customWidth="1" min="23" max="26" width="8.63"/>
  </cols>
  <sheetData>
    <row r="1" ht="24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24.75" customHeight="1">
      <c r="A2" s="1"/>
      <c r="B2" s="1"/>
      <c r="C2" s="2" t="s">
        <v>64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24.75" customHeight="1">
      <c r="A3" s="1"/>
      <c r="B3" s="1"/>
      <c r="C3" s="3"/>
      <c r="D3" s="3"/>
      <c r="E3" s="3"/>
      <c r="F3" s="3"/>
      <c r="G3" s="3"/>
      <c r="H3" s="3"/>
      <c r="I3" s="3"/>
      <c r="J3" s="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ht="27.75" customHeight="1">
      <c r="A4" s="1"/>
      <c r="B4" s="1"/>
      <c r="C4" s="21" t="s">
        <v>65</v>
      </c>
      <c r="D4" s="21"/>
      <c r="E4" s="21"/>
      <c r="F4" s="21"/>
      <c r="G4" s="21"/>
      <c r="H4" s="21"/>
      <c r="I4" s="21"/>
      <c r="J4" s="2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ht="24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ht="24.75" customHeight="1">
      <c r="A6" s="1"/>
      <c r="B6" s="1"/>
      <c r="C6" s="1" t="s">
        <v>66</v>
      </c>
      <c r="D6" s="20" t="s">
        <v>67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ht="24.75" customHeight="1">
      <c r="A7" s="1"/>
      <c r="B7" s="1"/>
      <c r="C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ht="24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ht="24.75" customHeight="1">
      <c r="A9" s="1"/>
      <c r="B9" s="1"/>
      <c r="C9" s="1" t="s">
        <v>68</v>
      </c>
      <c r="D9" s="20" t="s">
        <v>69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ht="24.75" customHeight="1">
      <c r="A10" s="1"/>
      <c r="B10" s="1"/>
      <c r="C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ht="24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ht="24.75" customHeight="1">
      <c r="A12" s="1"/>
      <c r="B12" s="1"/>
      <c r="C12" s="1" t="s">
        <v>70</v>
      </c>
      <c r="D12" s="20" t="s">
        <v>71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ht="24.75" customHeight="1">
      <c r="A13" s="1"/>
      <c r="B13" s="1"/>
      <c r="C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ht="24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ht="24.75" customHeight="1">
      <c r="A15" s="1"/>
      <c r="B15" s="1"/>
      <c r="C15" s="1" t="s">
        <v>72</v>
      </c>
      <c r="D15" s="20" t="s">
        <v>73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ht="24.75" customHeight="1">
      <c r="A16" s="1"/>
      <c r="B16" s="1"/>
      <c r="C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ht="24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ht="24.75" customHeight="1">
      <c r="A18" s="1"/>
      <c r="B18" s="1"/>
      <c r="C18" s="1" t="s">
        <v>74</v>
      </c>
      <c r="D18" s="20" t="s">
        <v>75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ht="24.75" customHeight="1">
      <c r="A19" s="1"/>
      <c r="B19" s="1"/>
      <c r="C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ht="24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ht="24.75" customHeight="1">
      <c r="A21" s="1"/>
      <c r="B21" s="1"/>
      <c r="C21" s="1" t="s">
        <v>76</v>
      </c>
      <c r="D21" s="20" t="s">
        <v>77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ht="24.75" customHeight="1">
      <c r="A22" s="1"/>
      <c r="B22" s="1"/>
      <c r="C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ht="24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ht="24.75" customHeight="1">
      <c r="A24" s="1"/>
      <c r="B24" s="1"/>
      <c r="C24" s="1" t="s">
        <v>78</v>
      </c>
      <c r="D24" s="20" t="s">
        <v>79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ht="24.75" customHeight="1">
      <c r="A25" s="1"/>
      <c r="B25" s="1"/>
      <c r="C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ht="24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ht="24.75" customHeight="1">
      <c r="A27" s="1"/>
      <c r="B27" s="1"/>
      <c r="C27" s="1" t="s">
        <v>80</v>
      </c>
      <c r="D27" s="30" t="s">
        <v>81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ht="24.75" customHeight="1">
      <c r="A28" s="1"/>
      <c r="B28" s="1"/>
      <c r="C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ht="24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ht="24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ht="27.75" customHeight="1">
      <c r="A31" s="1"/>
      <c r="B31" s="1"/>
      <c r="C31" s="21" t="s">
        <v>82</v>
      </c>
      <c r="D31" s="21"/>
      <c r="E31" s="21"/>
      <c r="F31" s="21"/>
      <c r="G31" s="21"/>
      <c r="H31" s="21"/>
      <c r="I31" s="21"/>
      <c r="J31" s="2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ht="24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ht="24.75" customHeight="1">
      <c r="A33" s="1"/>
      <c r="B33" s="1"/>
      <c r="C33" s="1" t="s">
        <v>83</v>
      </c>
      <c r="D33" s="20" t="s">
        <v>84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ht="24.75" customHeight="1">
      <c r="A34" s="1"/>
      <c r="B34" s="1"/>
      <c r="C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ht="24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ht="24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ht="27.75" customHeight="1">
      <c r="A37" s="1"/>
      <c r="B37" s="1"/>
      <c r="C37" s="21" t="s">
        <v>85</v>
      </c>
      <c r="D37" s="21"/>
      <c r="E37" s="21"/>
      <c r="F37" s="21"/>
      <c r="G37" s="21"/>
      <c r="H37" s="21"/>
      <c r="I37" s="21"/>
      <c r="J37" s="2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ht="45.75" customHeight="1">
      <c r="A38" s="1"/>
      <c r="B38" s="1"/>
      <c r="C38" s="4" t="s">
        <v>86</v>
      </c>
      <c r="D38" s="4" t="s">
        <v>87</v>
      </c>
      <c r="E38" s="4" t="s">
        <v>88</v>
      </c>
      <c r="F38" s="4" t="s">
        <v>89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ht="42.0" customHeight="1">
      <c r="A39" s="1"/>
      <c r="B39" s="1"/>
      <c r="C39" s="20" t="s">
        <v>90</v>
      </c>
      <c r="D39" s="31">
        <f>COUNTIF(Calculo!P16:P25,"Revisar datos")</f>
        <v>0</v>
      </c>
      <c r="E39" s="20" t="str">
        <f t="shared" ref="E39:E43" si="1">IF(ABS(D39)&lt;0.01,"OK","Revisar")</f>
        <v>OK</v>
      </c>
      <c r="F39" s="20" t="s">
        <v>91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ht="42.0" customHeight="1">
      <c r="A40" s="1"/>
      <c r="B40" s="1"/>
      <c r="C40" s="20" t="s">
        <v>92</v>
      </c>
      <c r="D40" s="31">
        <f>SUM(Calculo!G16:G25)-Calculo!D6*Calculo!D8</f>
        <v>0</v>
      </c>
      <c r="E40" s="20" t="str">
        <f t="shared" si="1"/>
        <v>OK</v>
      </c>
      <c r="F40" s="20" t="s">
        <v>93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ht="42.0" customHeight="1">
      <c r="A41" s="1"/>
      <c r="B41" s="1"/>
      <c r="C41" s="20" t="s">
        <v>94</v>
      </c>
      <c r="D41" s="31">
        <f>IF(ISNUMBER(Calculo!D10),Calculo!D7*Calculo!D10-Calculo!D5,1)</f>
        <v>0</v>
      </c>
      <c r="E41" s="20" t="str">
        <f t="shared" si="1"/>
        <v>OK</v>
      </c>
      <c r="F41" s="20" t="s">
        <v>95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ht="42.0" customHeight="1">
      <c r="A42" s="1"/>
      <c r="B42" s="1"/>
      <c r="C42" s="20" t="s">
        <v>96</v>
      </c>
      <c r="D42" s="31">
        <f>IF(Calculo!D12="OK",MAX(0,Calculo!D5-SUM(Calculo!M16:M25)),1)</f>
        <v>0</v>
      </c>
      <c r="E42" s="20" t="str">
        <f t="shared" si="1"/>
        <v>OK</v>
      </c>
      <c r="F42" s="20" t="s">
        <v>97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ht="42.0" customHeight="1">
      <c r="A43" s="1"/>
      <c r="B43" s="1"/>
      <c r="C43" s="20" t="s">
        <v>98</v>
      </c>
      <c r="D43" s="31">
        <f>IF(AND(Calculo!D12="OK",Calculo!D7&gt;0),0,1)</f>
        <v>0</v>
      </c>
      <c r="E43" s="20" t="str">
        <f t="shared" si="1"/>
        <v>OK</v>
      </c>
      <c r="F43" s="20" t="s">
        <v>99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ht="24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ht="24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ht="24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ht="24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ht="24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ht="24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ht="24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ht="24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ht="24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ht="24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ht="24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ht="24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ht="24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ht="24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ht="24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ht="24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ht="24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ht="24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ht="24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ht="24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ht="24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ht="24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ht="24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ht="24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ht="24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ht="24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ht="24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ht="24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ht="24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ht="24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ht="24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ht="24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ht="24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ht="24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ht="24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ht="24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ht="24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D27:J28"/>
    <mergeCell ref="D33:J34"/>
    <mergeCell ref="D6:J7"/>
    <mergeCell ref="D9:J10"/>
    <mergeCell ref="D12:J13"/>
    <mergeCell ref="D15:J16"/>
    <mergeCell ref="D18:J19"/>
    <mergeCell ref="D21:J22"/>
    <mergeCell ref="D24:J25"/>
  </mergeCells>
  <printOptions/>
  <pageMargins bottom="0.75" footer="0.0" header="0.0" left="0.7" right="0.7" top="0.75"/>
  <pageSetup orientation="landscape"/>
  <drawing r:id="rId1"/>
</worksheet>
</file>